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howInkAnnotation="0" codeName="EsteLivro"/>
  <mc:AlternateContent xmlns:mc="http://schemas.openxmlformats.org/markup-compatibility/2006">
    <mc:Choice Requires="x15">
      <x15ac:absPath xmlns:x15ac="http://schemas.microsoft.com/office/spreadsheetml/2010/11/ac" url="C:\Users\paulo.silva\Desktop\Avisos Alterados\26.09.2018\"/>
    </mc:Choice>
  </mc:AlternateContent>
  <xr:revisionPtr revIDLastSave="0" documentId="8_{3400585B-1674-4D07-B105-6B025438B7A9}" xr6:coauthVersionLast="34" xr6:coauthVersionMax="34" xr10:uidLastSave="{00000000-0000-0000-0000-000000000000}"/>
  <bookViews>
    <workbookView xWindow="0" yWindow="0" windowWidth="24000" windowHeight="8930" tabRatio="783" xr2:uid="{00000000-000D-0000-FFFF-FFFF00000000}"/>
  </bookViews>
  <sheets>
    <sheet name="0.Ajuda" sheetId="8" r:id="rId1"/>
    <sheet name="1. Identificação Ben. Oper." sheetId="3" r:id="rId2"/>
    <sheet name="2. Medidas a) i)" sheetId="22" r:id="rId3"/>
    <sheet name="3. Medidas a) ii)" sheetId="20" r:id="rId4"/>
    <sheet name="4. Medidas a) iii)" sheetId="21" r:id="rId5"/>
    <sheet name="5. Medidas a) iv)" sheetId="23" r:id="rId6"/>
    <sheet name="6. Medidas a) v)" sheetId="24" r:id="rId7"/>
    <sheet name="7. Medidas b) i)" sheetId="25" r:id="rId8"/>
    <sheet name="8. Medidas b) ii)" sheetId="26" r:id="rId9"/>
    <sheet name="9. Medidas c)" sheetId="18" r:id="rId10"/>
    <sheet name="10. Outras Despesas art. 7º" sheetId="30" r:id="rId11"/>
    <sheet name="11.1 Apoio Reembol." sheetId="5" r:id="rId12"/>
    <sheet name="11.2 Apoio Não Reemb. " sheetId="40" r:id="rId13"/>
    <sheet name="12. Indicadores" sheetId="35" r:id="rId14"/>
    <sheet name="13. Critérios de seleção" sheetId="34" r:id="rId15"/>
    <sheet name="14. PlanoReemb" sheetId="36" r:id="rId16"/>
    <sheet name="15. Valores-Padrão" sheetId="29" r:id="rId17"/>
    <sheet name="16. Fatores de conversão" sheetId="19" r:id="rId18"/>
  </sheets>
  <definedNames>
    <definedName name="_xlnm._FilterDatabase" localSheetId="15" hidden="1">'14. PlanoReemb'!$D$20:$D$90</definedName>
    <definedName name="_xlnm.Print_Area" localSheetId="0">'0.Ajuda'!$B$2:$K$90</definedName>
    <definedName name="_xlnm.Print_Area" localSheetId="1">'1. Identificação Ben. Oper.'!$B$2:$I$85</definedName>
    <definedName name="_xlnm.Print_Area" localSheetId="10">'10. Outras Despesas art. 7º'!$B$2:$J$26</definedName>
    <definedName name="_xlnm.Print_Area" localSheetId="11">'11.1 Apoio Reembol.'!$A$2:$AD$85</definedName>
    <definedName name="_xlnm.Print_Area" localSheetId="12">'11.2 Apoio Não Reemb. '!$A$2:$AD$85</definedName>
    <definedName name="_xlnm.Print_Area" localSheetId="13">'12. Indicadores'!$B$1:$M$14</definedName>
    <definedName name="_xlnm.Print_Area" localSheetId="14">'13. Critérios de seleção'!$A$1:$I$12</definedName>
    <definedName name="_xlnm.Print_Area" localSheetId="15">'14. PlanoReemb'!$C$1:$G$93</definedName>
    <definedName name="_xlnm.Print_Area" localSheetId="16">'15. Valores-Padrão'!$B$2:$F$43</definedName>
    <definedName name="_xlnm.Print_Area" localSheetId="17">'16. Fatores de conversão'!$A$1:$K$16</definedName>
    <definedName name="_xlnm.Print_Area" localSheetId="2">'2. Medidas a) i)'!$B$2:$AN$60</definedName>
    <definedName name="_xlnm.Print_Area" localSheetId="3">'3. Medidas a) ii)'!$B$2:$AN$59</definedName>
    <definedName name="_xlnm.Print_Area" localSheetId="4">'4. Medidas a) iii)'!$B$2:$AO$60</definedName>
    <definedName name="_xlnm.Print_Area" localSheetId="5">'5. Medidas a) iv)'!$B$2:$AQ$60</definedName>
    <definedName name="_xlnm.Print_Area" localSheetId="6">'6. Medidas a) v)'!$B$2:$AM$58</definedName>
    <definedName name="_xlnm.Print_Area" localSheetId="7">'7. Medidas b) i)'!$B$2:$AO$60</definedName>
    <definedName name="_xlnm.Print_Area" localSheetId="8">'8. Medidas b) ii)'!$B$2:$AN$60</definedName>
    <definedName name="_xlnm.Print_Area" localSheetId="9">'9. Medidas c)'!$B$2:$O$23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40" l="1"/>
  <c r="E42" i="40" l="1"/>
  <c r="U24" i="21" l="1"/>
  <c r="AL10" i="23" l="1"/>
  <c r="J22" i="23" l="1"/>
  <c r="H22" i="22" l="1"/>
  <c r="G13" i="18" l="1"/>
  <c r="K40" i="21" l="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J40" i="21"/>
  <c r="K48" i="21" l="1"/>
  <c r="L48" i="21"/>
  <c r="M48" i="21"/>
  <c r="N48" i="21"/>
  <c r="O48" i="21"/>
  <c r="P48" i="21"/>
  <c r="Q48" i="2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H48" i="21"/>
  <c r="K49" i="21"/>
  <c r="L49" i="21"/>
  <c r="M49" i="21"/>
  <c r="N49" i="21"/>
  <c r="O49" i="21"/>
  <c r="P49" i="21"/>
  <c r="Q49" i="21"/>
  <c r="R49" i="21"/>
  <c r="S49" i="21"/>
  <c r="T49" i="21"/>
  <c r="U49" i="21"/>
  <c r="V49" i="21"/>
  <c r="W49" i="21"/>
  <c r="X49" i="21"/>
  <c r="Y49" i="21"/>
  <c r="Z49" i="21"/>
  <c r="AA49" i="21"/>
  <c r="AB49" i="21"/>
  <c r="AC49" i="21"/>
  <c r="AD49" i="21"/>
  <c r="AE49" i="21"/>
  <c r="AF49" i="21"/>
  <c r="AG49" i="21"/>
  <c r="AH49" i="21"/>
  <c r="K50" i="21"/>
  <c r="L50" i="21"/>
  <c r="M50" i="21"/>
  <c r="N50" i="21"/>
  <c r="O50" i="21"/>
  <c r="P50" i="21"/>
  <c r="Q50" i="21"/>
  <c r="R50" i="21"/>
  <c r="S50" i="21"/>
  <c r="T50" i="21"/>
  <c r="U50" i="21"/>
  <c r="V50" i="21"/>
  <c r="W50" i="21"/>
  <c r="X50" i="21"/>
  <c r="Y50" i="21"/>
  <c r="Z50" i="21"/>
  <c r="AA50" i="21"/>
  <c r="AB50" i="21"/>
  <c r="AC50" i="21"/>
  <c r="AD50" i="21"/>
  <c r="AE50" i="21"/>
  <c r="AF50" i="21"/>
  <c r="AG50" i="21"/>
  <c r="AH50" i="21"/>
  <c r="K51" i="21"/>
  <c r="L51" i="21"/>
  <c r="M51" i="21"/>
  <c r="N51" i="21"/>
  <c r="O51" i="21"/>
  <c r="P51" i="21"/>
  <c r="Q51" i="21"/>
  <c r="R51" i="21"/>
  <c r="S51" i="21"/>
  <c r="T51" i="21"/>
  <c r="U51" i="21"/>
  <c r="V51" i="21"/>
  <c r="W51" i="21"/>
  <c r="X51" i="21"/>
  <c r="Y51" i="21"/>
  <c r="Z51" i="21"/>
  <c r="AA51" i="21"/>
  <c r="AB51" i="21"/>
  <c r="AC51" i="21"/>
  <c r="AD51" i="21"/>
  <c r="AE51" i="21"/>
  <c r="AF51" i="21"/>
  <c r="AG51" i="21"/>
  <c r="AH51" i="21"/>
  <c r="K52" i="21"/>
  <c r="L52" i="21"/>
  <c r="M52" i="21"/>
  <c r="N52" i="21"/>
  <c r="O52" i="21"/>
  <c r="P52" i="21"/>
  <c r="Q52" i="21"/>
  <c r="R52" i="21"/>
  <c r="S52" i="21"/>
  <c r="T52" i="21"/>
  <c r="U52" i="21"/>
  <c r="V52" i="21"/>
  <c r="W52" i="21"/>
  <c r="X52" i="21"/>
  <c r="Y52" i="21"/>
  <c r="Z52" i="21"/>
  <c r="AA52" i="21"/>
  <c r="AB52" i="21"/>
  <c r="AC52" i="21"/>
  <c r="AD52" i="21"/>
  <c r="AE52" i="21"/>
  <c r="AF52" i="21"/>
  <c r="AG52" i="21"/>
  <c r="AH52" i="21"/>
  <c r="K53" i="21"/>
  <c r="L53" i="21"/>
  <c r="M53" i="21"/>
  <c r="N53" i="21"/>
  <c r="O53" i="21"/>
  <c r="P53" i="21"/>
  <c r="Q53" i="21"/>
  <c r="R53" i="21"/>
  <c r="S53" i="21"/>
  <c r="T53" i="21"/>
  <c r="U53" i="21"/>
  <c r="V53" i="21"/>
  <c r="W53" i="21"/>
  <c r="X53" i="21"/>
  <c r="Y53" i="21"/>
  <c r="Z53" i="21"/>
  <c r="AA53" i="21"/>
  <c r="AB53" i="21"/>
  <c r="AC53" i="21"/>
  <c r="AD53" i="21"/>
  <c r="AE53" i="21"/>
  <c r="AF53" i="21"/>
  <c r="AG53" i="21"/>
  <c r="AH53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AE54" i="21"/>
  <c r="AF54" i="21"/>
  <c r="AG54" i="21"/>
  <c r="AH54" i="21"/>
  <c r="J49" i="21"/>
  <c r="J50" i="21"/>
  <c r="J51" i="21"/>
  <c r="J52" i="21"/>
  <c r="J48" i="21"/>
  <c r="J53" i="21"/>
  <c r="J54" i="21"/>
  <c r="E45" i="40" l="1"/>
  <c r="E44" i="40"/>
  <c r="E43" i="40"/>
  <c r="C85" i="40"/>
  <c r="B12" i="34" l="1"/>
  <c r="B3" i="35"/>
  <c r="C85" i="5"/>
  <c r="C26" i="30"/>
  <c r="C23" i="18"/>
  <c r="C60" i="26"/>
  <c r="C60" i="25"/>
  <c r="C58" i="24"/>
  <c r="C60" i="23"/>
  <c r="C60" i="21"/>
  <c r="C59" i="20"/>
  <c r="C60" i="22"/>
  <c r="V3" i="19"/>
  <c r="V2" i="19"/>
  <c r="T3" i="19"/>
  <c r="T2" i="19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AI49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AI51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Y52" i="25"/>
  <c r="Z52" i="25"/>
  <c r="AA52" i="25"/>
  <c r="AB52" i="25"/>
  <c r="AC52" i="25"/>
  <c r="AD52" i="25"/>
  <c r="AE52" i="25"/>
  <c r="AF52" i="25"/>
  <c r="AG52" i="25"/>
  <c r="AH52" i="25"/>
  <c r="AI52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AI53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AD54" i="25"/>
  <c r="AE54" i="25"/>
  <c r="AF54" i="25"/>
  <c r="AG54" i="25"/>
  <c r="AH54" i="25"/>
  <c r="AI54" i="25"/>
  <c r="K49" i="25"/>
  <c r="K50" i="25"/>
  <c r="K51" i="25"/>
  <c r="K52" i="25"/>
  <c r="K53" i="25"/>
  <c r="K54" i="25"/>
  <c r="K48" i="25"/>
  <c r="L9" i="25"/>
  <c r="M9" i="25"/>
  <c r="N9" i="25"/>
  <c r="O9" i="25"/>
  <c r="K9" i="25"/>
  <c r="AK20" i="25"/>
  <c r="AG20" i="25"/>
  <c r="N40" i="25" s="1"/>
  <c r="Y20" i="25"/>
  <c r="AN20" i="25" s="1"/>
  <c r="X20" i="25"/>
  <c r="AF13" i="25"/>
  <c r="AC40" i="25" l="1"/>
  <c r="U40" i="25"/>
  <c r="M40" i="25"/>
  <c r="Y40" i="25"/>
  <c r="AG40" i="25"/>
  <c r="Q40" i="25"/>
  <c r="AF40" i="25"/>
  <c r="AB40" i="25"/>
  <c r="X40" i="25"/>
  <c r="T40" i="25"/>
  <c r="P40" i="25"/>
  <c r="L40" i="25"/>
  <c r="AJ53" i="25"/>
  <c r="AI40" i="25"/>
  <c r="AE40" i="25"/>
  <c r="AA40" i="25"/>
  <c r="W40" i="25"/>
  <c r="S40" i="25"/>
  <c r="O40" i="25"/>
  <c r="AH40" i="25"/>
  <c r="AD40" i="25"/>
  <c r="Z40" i="25"/>
  <c r="V40" i="25"/>
  <c r="R40" i="25"/>
  <c r="D53" i="25"/>
  <c r="H53" i="25" s="1"/>
  <c r="F40" i="25"/>
  <c r="K40" i="25" s="1"/>
  <c r="F41" i="25"/>
  <c r="E40" i="25"/>
  <c r="E41" i="25"/>
  <c r="D40" i="25"/>
  <c r="C40" i="25"/>
  <c r="C53" i="25" s="1"/>
  <c r="C41" i="25"/>
  <c r="C54" i="25" s="1"/>
  <c r="A13" i="19"/>
  <c r="J11" i="19"/>
  <c r="F10" i="19"/>
  <c r="E9" i="19"/>
  <c r="F9" i="19" s="1"/>
  <c r="D9" i="19"/>
  <c r="I8" i="19"/>
  <c r="E8" i="19"/>
  <c r="D8" i="19"/>
  <c r="F8" i="19" s="1"/>
  <c r="J8" i="19" s="1"/>
  <c r="I7" i="19"/>
  <c r="F7" i="19"/>
  <c r="J7" i="19" s="1"/>
  <c r="I6" i="19"/>
  <c r="E6" i="19"/>
  <c r="D6" i="19"/>
  <c r="I5" i="19"/>
  <c r="T4" i="19"/>
  <c r="V6" i="19"/>
  <c r="F6" i="19" l="1"/>
  <c r="J6" i="19" s="1"/>
  <c r="H40" i="25"/>
  <c r="AJ40" i="25"/>
  <c r="V5" i="19"/>
  <c r="V4" i="19"/>
  <c r="G59" i="3" l="1"/>
  <c r="F59" i="3"/>
  <c r="H59" i="3"/>
  <c r="F39" i="21" l="1"/>
  <c r="F38" i="21"/>
  <c r="F37" i="21"/>
  <c r="F36" i="21"/>
  <c r="F35" i="21"/>
  <c r="E39" i="21"/>
  <c r="E38" i="21"/>
  <c r="E37" i="21"/>
  <c r="E36" i="21"/>
  <c r="E35" i="21"/>
  <c r="C39" i="21"/>
  <c r="C38" i="21"/>
  <c r="C36" i="21"/>
  <c r="C35" i="21"/>
  <c r="X17" i="21"/>
  <c r="D51" i="21" s="1"/>
  <c r="Y17" i="21"/>
  <c r="AN17" i="21" s="1"/>
  <c r="AG17" i="21"/>
  <c r="AK17" i="21"/>
  <c r="X14" i="21"/>
  <c r="D48" i="21" s="1"/>
  <c r="Y14" i="21"/>
  <c r="AN14" i="21" s="1"/>
  <c r="AG14" i="21"/>
  <c r="AK14" i="21"/>
  <c r="X15" i="21"/>
  <c r="D49" i="21" s="1"/>
  <c r="Y15" i="21"/>
  <c r="AN15" i="21" s="1"/>
  <c r="AG15" i="21"/>
  <c r="AK15" i="21"/>
  <c r="L9" i="21"/>
  <c r="M9" i="21"/>
  <c r="N9" i="21"/>
  <c r="O9" i="21"/>
  <c r="K9" i="21"/>
  <c r="J12" i="21"/>
  <c r="K36" i="21" l="1"/>
  <c r="O36" i="21"/>
  <c r="S36" i="21"/>
  <c r="W36" i="21"/>
  <c r="AA36" i="21"/>
  <c r="AE36" i="21"/>
  <c r="J36" i="21"/>
  <c r="Q36" i="21"/>
  <c r="Y36" i="21"/>
  <c r="AG36" i="21"/>
  <c r="N36" i="21"/>
  <c r="V36" i="21"/>
  <c r="AD36" i="21"/>
  <c r="L36" i="21"/>
  <c r="P36" i="21"/>
  <c r="T36" i="21"/>
  <c r="X36" i="21"/>
  <c r="AB36" i="21"/>
  <c r="AF36" i="21"/>
  <c r="M36" i="21"/>
  <c r="U36" i="21"/>
  <c r="AC36" i="21"/>
  <c r="R36" i="21"/>
  <c r="Z36" i="21"/>
  <c r="AH36" i="21"/>
  <c r="K35" i="21"/>
  <c r="O35" i="21"/>
  <c r="S35" i="21"/>
  <c r="W35" i="21"/>
  <c r="AA35" i="21"/>
  <c r="AE35" i="21"/>
  <c r="J35" i="21"/>
  <c r="M35" i="21"/>
  <c r="Y35" i="21"/>
  <c r="AG35" i="21"/>
  <c r="R35" i="21"/>
  <c r="AD35" i="21"/>
  <c r="L35" i="21"/>
  <c r="P35" i="21"/>
  <c r="T35" i="21"/>
  <c r="X35" i="21"/>
  <c r="AB35" i="21"/>
  <c r="AF35" i="21"/>
  <c r="Q35" i="21"/>
  <c r="U35" i="21"/>
  <c r="AC35" i="21"/>
  <c r="N35" i="21"/>
  <c r="V35" i="21"/>
  <c r="Z35" i="21"/>
  <c r="AH35" i="21"/>
  <c r="K38" i="21"/>
  <c r="O38" i="21"/>
  <c r="S38" i="21"/>
  <c r="W38" i="21"/>
  <c r="AA38" i="21"/>
  <c r="AE38" i="21"/>
  <c r="AF38" i="21"/>
  <c r="M38" i="21"/>
  <c r="U38" i="21"/>
  <c r="AC38" i="21"/>
  <c r="J38" i="21"/>
  <c r="N38" i="21"/>
  <c r="V38" i="21"/>
  <c r="Z38" i="21"/>
  <c r="AH38" i="21"/>
  <c r="L38" i="21"/>
  <c r="P38" i="21"/>
  <c r="T38" i="21"/>
  <c r="X38" i="21"/>
  <c r="AB38" i="21"/>
  <c r="Q38" i="21"/>
  <c r="Y38" i="21"/>
  <c r="AG38" i="21"/>
  <c r="R38" i="21"/>
  <c r="AD38" i="21"/>
  <c r="D36" i="21"/>
  <c r="D38" i="21"/>
  <c r="D35" i="21"/>
  <c r="AG19" i="25"/>
  <c r="Y19" i="25"/>
  <c r="D39" i="25" s="1"/>
  <c r="X19" i="25"/>
  <c r="Y18" i="25"/>
  <c r="D38" i="25" s="1"/>
  <c r="F33" i="25"/>
  <c r="F36" i="25"/>
  <c r="F37" i="25"/>
  <c r="F38" i="25"/>
  <c r="F39" i="25"/>
  <c r="F35" i="25"/>
  <c r="E36" i="25"/>
  <c r="E37" i="25"/>
  <c r="E38" i="25"/>
  <c r="E39" i="25"/>
  <c r="E35" i="25"/>
  <c r="E33" i="25"/>
  <c r="D52" i="25"/>
  <c r="AK19" i="25"/>
  <c r="AJ12" i="25"/>
  <c r="AK12" i="25"/>
  <c r="AL12" i="25" s="1"/>
  <c r="AK13" i="25"/>
  <c r="AL13" i="25" s="1"/>
  <c r="AJ13" i="25"/>
  <c r="AG12" i="25"/>
  <c r="Y12" i="25"/>
  <c r="D33" i="25" s="1"/>
  <c r="X12" i="25"/>
  <c r="D46" i="25" s="1"/>
  <c r="H46" i="25" s="1"/>
  <c r="J13" i="25"/>
  <c r="J12" i="25"/>
  <c r="C39" i="25"/>
  <c r="C38" i="25"/>
  <c r="C37" i="25"/>
  <c r="C36" i="25"/>
  <c r="C35" i="25"/>
  <c r="C33" i="25"/>
  <c r="N39" i="25" l="1"/>
  <c r="R39" i="25"/>
  <c r="V39" i="25"/>
  <c r="Z39" i="25"/>
  <c r="AD39" i="25"/>
  <c r="AH39" i="25"/>
  <c r="O39" i="25"/>
  <c r="S39" i="25"/>
  <c r="W39" i="25"/>
  <c r="AA39" i="25"/>
  <c r="AE39" i="25"/>
  <c r="AI39" i="25"/>
  <c r="K39" i="25"/>
  <c r="L39" i="25"/>
  <c r="P39" i="25"/>
  <c r="T39" i="25"/>
  <c r="X39" i="25"/>
  <c r="AB39" i="25"/>
  <c r="AF39" i="25"/>
  <c r="Y39" i="25"/>
  <c r="Q39" i="25"/>
  <c r="AG39" i="25"/>
  <c r="U39" i="25"/>
  <c r="M39" i="25"/>
  <c r="AC39" i="25"/>
  <c r="R46" i="25"/>
  <c r="O46" i="25"/>
  <c r="N46" i="25"/>
  <c r="AG46" i="25"/>
  <c r="AC46" i="25"/>
  <c r="Y46" i="25"/>
  <c r="U46" i="25"/>
  <c r="Q46" i="25"/>
  <c r="M46" i="25"/>
  <c r="AH46" i="25"/>
  <c r="AD46" i="25"/>
  <c r="Z46" i="25"/>
  <c r="V46" i="25"/>
  <c r="H33" i="25"/>
  <c r="AB33" i="25" s="1"/>
  <c r="K46" i="25"/>
  <c r="AF46" i="25"/>
  <c r="AB46" i="25"/>
  <c r="X46" i="25"/>
  <c r="T46" i="25"/>
  <c r="P46" i="25"/>
  <c r="L46" i="25"/>
  <c r="AI46" i="25"/>
  <c r="AE46" i="25"/>
  <c r="AA46" i="25"/>
  <c r="W46" i="25"/>
  <c r="S46" i="25"/>
  <c r="AN12" i="25"/>
  <c r="X33" i="25"/>
  <c r="AN19" i="25"/>
  <c r="O33" i="25"/>
  <c r="R33" i="25"/>
  <c r="Q33" i="25"/>
  <c r="AD33" i="25" l="1"/>
  <c r="Y33" i="25"/>
  <c r="S33" i="25"/>
  <c r="T33" i="25"/>
  <c r="N33" i="25"/>
  <c r="W33" i="25"/>
  <c r="P33" i="25"/>
  <c r="U33" i="25"/>
  <c r="V33" i="25"/>
  <c r="M33" i="25"/>
  <c r="AG33" i="25"/>
  <c r="AE33" i="25"/>
  <c r="AF33" i="25"/>
  <c r="L33" i="25"/>
  <c r="Z33" i="25"/>
  <c r="AI33" i="25"/>
  <c r="AH33" i="25"/>
  <c r="AA33" i="25"/>
  <c r="AC33" i="25"/>
  <c r="AJ46" i="25"/>
  <c r="K9" i="26" l="1"/>
  <c r="K21" i="26" s="1"/>
  <c r="L9" i="26"/>
  <c r="L21" i="26" s="1"/>
  <c r="M9" i="26"/>
  <c r="M21" i="26" s="1"/>
  <c r="N9" i="26"/>
  <c r="N21" i="26" s="1"/>
  <c r="L8" i="26"/>
  <c r="M8" i="26"/>
  <c r="N8" i="26"/>
  <c r="K8" i="26"/>
  <c r="J9" i="26" l="1"/>
  <c r="L22" i="25"/>
  <c r="M22" i="25"/>
  <c r="N22" i="25"/>
  <c r="O22" i="25"/>
  <c r="K9" i="24"/>
  <c r="K20" i="24" s="1"/>
  <c r="L9" i="24"/>
  <c r="L20" i="24" s="1"/>
  <c r="M9" i="24"/>
  <c r="M20" i="24" s="1"/>
  <c r="N9" i="24"/>
  <c r="N20" i="24" s="1"/>
  <c r="J9" i="24"/>
  <c r="J20" i="24" s="1"/>
  <c r="N9" i="23"/>
  <c r="N22" i="23" s="1"/>
  <c r="O9" i="23"/>
  <c r="O22" i="23" s="1"/>
  <c r="P9" i="23"/>
  <c r="P22" i="23" s="1"/>
  <c r="Q9" i="23"/>
  <c r="Q22" i="23" s="1"/>
  <c r="M9" i="23"/>
  <c r="M22" i="23" s="1"/>
  <c r="R9" i="25" l="1"/>
  <c r="Q9" i="24"/>
  <c r="J21" i="26"/>
  <c r="O9" i="26"/>
  <c r="Q9" i="26"/>
  <c r="P9" i="26"/>
  <c r="P9" i="24"/>
  <c r="O9" i="24"/>
  <c r="K22" i="25"/>
  <c r="P9" i="25"/>
  <c r="Z20" i="25" s="1"/>
  <c r="R9" i="23"/>
  <c r="S9" i="23"/>
  <c r="S22" i="23" s="1"/>
  <c r="T9" i="23"/>
  <c r="T22" i="23" s="1"/>
  <c r="L22" i="21"/>
  <c r="M22" i="21"/>
  <c r="N22" i="21"/>
  <c r="O22" i="21"/>
  <c r="K22" i="21"/>
  <c r="L8" i="22"/>
  <c r="K8" i="22"/>
  <c r="J8" i="22"/>
  <c r="M8" i="22"/>
  <c r="N8" i="22"/>
  <c r="K9" i="20"/>
  <c r="K21" i="20" s="1"/>
  <c r="L9" i="20"/>
  <c r="L21" i="20" s="1"/>
  <c r="M9" i="20"/>
  <c r="M21" i="20" s="1"/>
  <c r="N9" i="20"/>
  <c r="N21" i="20" s="1"/>
  <c r="J9" i="20"/>
  <c r="K9" i="22"/>
  <c r="K22" i="22" s="1"/>
  <c r="L9" i="22"/>
  <c r="L22" i="22" s="1"/>
  <c r="M9" i="22"/>
  <c r="M22" i="22" s="1"/>
  <c r="N9" i="22"/>
  <c r="N22" i="22" s="1"/>
  <c r="J9" i="22"/>
  <c r="Z19" i="25" l="1"/>
  <c r="Z12" i="25"/>
  <c r="Y19" i="26"/>
  <c r="Y12" i="26"/>
  <c r="Y20" i="26"/>
  <c r="Y13" i="26"/>
  <c r="Y17" i="26"/>
  <c r="Y16" i="26"/>
  <c r="Y14" i="26"/>
  <c r="Y18" i="26"/>
  <c r="Y11" i="26"/>
  <c r="Y14" i="24"/>
  <c r="Y18" i="24"/>
  <c r="Y12" i="24"/>
  <c r="Y11" i="24"/>
  <c r="Y15" i="24"/>
  <c r="Y19" i="24"/>
  <c r="Y16" i="24"/>
  <c r="Y13" i="24"/>
  <c r="Y17" i="24"/>
  <c r="Z18" i="25"/>
  <c r="Z15" i="25"/>
  <c r="Z21" i="25"/>
  <c r="Z16" i="25"/>
  <c r="Z17" i="25"/>
  <c r="R22" i="23"/>
  <c r="AB19" i="23"/>
  <c r="AB14" i="23"/>
  <c r="AB20" i="23"/>
  <c r="AB11" i="23"/>
  <c r="AB12" i="23"/>
  <c r="AB13" i="23"/>
  <c r="P9" i="21"/>
  <c r="R9" i="21"/>
  <c r="Q9" i="20"/>
  <c r="Q21" i="20" s="1"/>
  <c r="J21" i="20"/>
  <c r="O9" i="20"/>
  <c r="P9" i="20"/>
  <c r="P21" i="20" s="1"/>
  <c r="P9" i="22"/>
  <c r="P22" i="22" s="1"/>
  <c r="J22" i="22"/>
  <c r="O9" i="22"/>
  <c r="Q9" i="22"/>
  <c r="Y21" i="22" l="1"/>
  <c r="Y16" i="22"/>
  <c r="Y19" i="22"/>
  <c r="Y18" i="22"/>
  <c r="Y17" i="22"/>
  <c r="Z15" i="21"/>
  <c r="Z14" i="21"/>
  <c r="Z17" i="21"/>
  <c r="Z18" i="21"/>
  <c r="Z16" i="21"/>
  <c r="Z11" i="21"/>
  <c r="Z12" i="21"/>
  <c r="Y19" i="20"/>
  <c r="O21" i="20"/>
  <c r="Y18" i="20"/>
  <c r="Y16" i="20"/>
  <c r="Y14" i="20"/>
  <c r="Y17" i="20"/>
  <c r="Y12" i="20"/>
  <c r="Y13" i="20"/>
  <c r="Y20" i="20"/>
  <c r="Y14" i="22"/>
  <c r="Y13" i="22"/>
  <c r="Y12" i="22"/>
  <c r="Q20" i="24"/>
  <c r="O20" i="24"/>
  <c r="D5" i="3"/>
  <c r="D6" i="3"/>
  <c r="D11" i="36" l="1"/>
  <c r="I20" i="36" s="1"/>
  <c r="I22" i="36" s="1"/>
  <c r="I24" i="36" s="1"/>
  <c r="I26" i="36" s="1"/>
  <c r="I28" i="36" s="1"/>
  <c r="I30" i="36" s="1"/>
  <c r="I32" i="36" s="1"/>
  <c r="I34" i="36" s="1"/>
  <c r="I36" i="36" s="1"/>
  <c r="I38" i="36" s="1"/>
  <c r="I40" i="36" s="1"/>
  <c r="I42" i="36" s="1"/>
  <c r="I44" i="36" s="1"/>
  <c r="I46" i="36" s="1"/>
  <c r="I48" i="36" s="1"/>
  <c r="I50" i="36" s="1"/>
  <c r="I52" i="36" s="1"/>
  <c r="I54" i="36" s="1"/>
  <c r="I56" i="36" s="1"/>
  <c r="I58" i="36" s="1"/>
  <c r="I60" i="36" s="1"/>
  <c r="I62" i="36" s="1"/>
  <c r="I64" i="36" s="1"/>
  <c r="I66" i="36" s="1"/>
  <c r="I68" i="36" s="1"/>
  <c r="I70" i="36" s="1"/>
  <c r="I72" i="36" s="1"/>
  <c r="I74" i="36" s="1"/>
  <c r="I76" i="36" s="1"/>
  <c r="I78" i="36" s="1"/>
  <c r="I80" i="36" s="1"/>
  <c r="I82" i="36" s="1"/>
  <c r="I84" i="36" s="1"/>
  <c r="I86" i="36" s="1"/>
  <c r="I88" i="36" s="1"/>
  <c r="I90" i="36" s="1"/>
  <c r="D8" i="36"/>
  <c r="D7" i="36"/>
  <c r="D6" i="36"/>
  <c r="E21" i="36" l="1"/>
  <c r="C21" i="36" s="1"/>
  <c r="AJ10" i="25" l="1"/>
  <c r="AJ17" i="26" l="1"/>
  <c r="AJ18" i="26"/>
  <c r="AJ19" i="26"/>
  <c r="AJ20" i="26"/>
  <c r="AJ16" i="26"/>
  <c r="AL16" i="23"/>
  <c r="AL11" i="23"/>
  <c r="AL12" i="23"/>
  <c r="AL13" i="23"/>
  <c r="AL14" i="23"/>
  <c r="AM19" i="23"/>
  <c r="AM20" i="23"/>
  <c r="AM21" i="23"/>
  <c r="AM18" i="23"/>
  <c r="AJ11" i="21"/>
  <c r="AJ12" i="21"/>
  <c r="AJ10" i="21"/>
  <c r="AK18" i="21"/>
  <c r="AK20" i="21"/>
  <c r="AK21" i="21"/>
  <c r="AK16" i="21"/>
  <c r="AJ11" i="20"/>
  <c r="AK11" i="20" s="1"/>
  <c r="AJ12" i="20"/>
  <c r="AK12" i="20" s="1"/>
  <c r="AJ13" i="20"/>
  <c r="AK13" i="20" s="1"/>
  <c r="AJ14" i="20"/>
  <c r="AK14" i="20" s="1"/>
  <c r="AJ17" i="20"/>
  <c r="AJ18" i="20"/>
  <c r="AJ19" i="20"/>
  <c r="AJ20" i="20"/>
  <c r="AJ16" i="20"/>
  <c r="AJ17" i="22"/>
  <c r="AJ18" i="22"/>
  <c r="AJ19" i="22"/>
  <c r="AJ21" i="22"/>
  <c r="AJ16" i="22"/>
  <c r="L13" i="18"/>
  <c r="M13" i="18" s="1"/>
  <c r="L16" i="18"/>
  <c r="L17" i="18"/>
  <c r="L15" i="18"/>
  <c r="R51" i="23" l="1"/>
  <c r="S51" i="23"/>
  <c r="T51" i="23"/>
  <c r="U51" i="23"/>
  <c r="V51" i="23"/>
  <c r="W51" i="23"/>
  <c r="X51" i="23"/>
  <c r="Y51" i="23"/>
  <c r="Z51" i="23"/>
  <c r="AA51" i="23"/>
  <c r="AB51" i="23"/>
  <c r="AC51" i="23"/>
  <c r="AD51" i="23"/>
  <c r="AE51" i="23"/>
  <c r="AF51" i="23"/>
  <c r="AG51" i="23"/>
  <c r="AH51" i="23"/>
  <c r="AI51" i="23"/>
  <c r="AJ51" i="23"/>
  <c r="AK51" i="23"/>
  <c r="N52" i="23"/>
  <c r="O52" i="23"/>
  <c r="P52" i="23"/>
  <c r="Q52" i="23"/>
  <c r="R52" i="23"/>
  <c r="S52" i="23"/>
  <c r="T52" i="23"/>
  <c r="U52" i="23"/>
  <c r="V52" i="23"/>
  <c r="W52" i="23"/>
  <c r="X52" i="23"/>
  <c r="Y52" i="23"/>
  <c r="Z52" i="23"/>
  <c r="AA52" i="23"/>
  <c r="AB52" i="23"/>
  <c r="AC52" i="23"/>
  <c r="AD52" i="23"/>
  <c r="AE52" i="23"/>
  <c r="AF52" i="23"/>
  <c r="AG52" i="23"/>
  <c r="AH52" i="23"/>
  <c r="AI52" i="23"/>
  <c r="AJ52" i="23"/>
  <c r="AK52" i="23"/>
  <c r="N53" i="23"/>
  <c r="O53" i="23"/>
  <c r="P53" i="23"/>
  <c r="Q53" i="23"/>
  <c r="R53" i="23"/>
  <c r="S53" i="23"/>
  <c r="T53" i="23"/>
  <c r="U53" i="23"/>
  <c r="V53" i="23"/>
  <c r="W53" i="23"/>
  <c r="X53" i="23"/>
  <c r="Y53" i="23"/>
  <c r="Z53" i="23"/>
  <c r="AA53" i="23"/>
  <c r="AB53" i="23"/>
  <c r="AC53" i="23"/>
  <c r="AD53" i="23"/>
  <c r="AE53" i="23"/>
  <c r="AF53" i="23"/>
  <c r="AG53" i="23"/>
  <c r="AH53" i="23"/>
  <c r="AI53" i="23"/>
  <c r="AJ53" i="23"/>
  <c r="AK53" i="23"/>
  <c r="N54" i="23"/>
  <c r="O54" i="23"/>
  <c r="P54" i="23"/>
  <c r="Q54" i="23"/>
  <c r="R54" i="23"/>
  <c r="S54" i="23"/>
  <c r="T54" i="23"/>
  <c r="U54" i="23"/>
  <c r="V54" i="23"/>
  <c r="W54" i="23"/>
  <c r="X54" i="23"/>
  <c r="Y54" i="23"/>
  <c r="Z54" i="23"/>
  <c r="AA54" i="23"/>
  <c r="AB54" i="23"/>
  <c r="AC54" i="23"/>
  <c r="AD54" i="23"/>
  <c r="AE54" i="23"/>
  <c r="AF54" i="23"/>
  <c r="AG54" i="23"/>
  <c r="AH54" i="23"/>
  <c r="AI54" i="23"/>
  <c r="AJ54" i="23"/>
  <c r="AK54" i="23"/>
  <c r="M52" i="23"/>
  <c r="M53" i="23"/>
  <c r="M54" i="23"/>
  <c r="F39" i="23"/>
  <c r="F40" i="23"/>
  <c r="F41" i="23"/>
  <c r="E39" i="23"/>
  <c r="E40" i="23"/>
  <c r="E41" i="23"/>
  <c r="F38" i="23"/>
  <c r="E38" i="23"/>
  <c r="F37" i="23"/>
  <c r="E37" i="23"/>
  <c r="C41" i="23"/>
  <c r="C39" i="23"/>
  <c r="C40" i="23"/>
  <c r="C38" i="23"/>
  <c r="C37" i="23"/>
  <c r="Z21" i="23" l="1"/>
  <c r="Z20" i="23"/>
  <c r="D53" i="23" s="1"/>
  <c r="Z19" i="23"/>
  <c r="D52" i="23" s="1"/>
  <c r="Z18" i="23"/>
  <c r="Z16" i="23"/>
  <c r="Z11" i="23"/>
  <c r="Z12" i="23"/>
  <c r="Z13" i="23"/>
  <c r="Z14" i="23"/>
  <c r="D49" i="23" s="1"/>
  <c r="Z10" i="23"/>
  <c r="AB10" i="23" s="1"/>
  <c r="D50" i="23" l="1"/>
  <c r="AB16" i="23"/>
  <c r="D54" i="23"/>
  <c r="AB21" i="23"/>
  <c r="D51" i="23"/>
  <c r="AB18" i="23"/>
  <c r="H17" i="30"/>
  <c r="H18" i="30"/>
  <c r="H19" i="30"/>
  <c r="H20" i="30"/>
  <c r="H16" i="30"/>
  <c r="H12" i="30"/>
  <c r="H13" i="30"/>
  <c r="H14" i="30"/>
  <c r="H15" i="30"/>
  <c r="H11" i="30"/>
  <c r="AL21" i="26" l="1"/>
  <c r="E27" i="26" s="1"/>
  <c r="AM16" i="23"/>
  <c r="AN16" i="23" s="1"/>
  <c r="AA16" i="23"/>
  <c r="L16" i="23"/>
  <c r="AI16" i="23" s="1"/>
  <c r="I22" i="23"/>
  <c r="K22" i="23"/>
  <c r="AM22" i="25"/>
  <c r="E26" i="25" s="1"/>
  <c r="G25" i="40" s="1"/>
  <c r="AJ20" i="24"/>
  <c r="E24" i="24" s="1"/>
  <c r="AO22" i="23"/>
  <c r="E26" i="23" s="1"/>
  <c r="AM22" i="21"/>
  <c r="E26" i="21" s="1"/>
  <c r="G22" i="40" s="1"/>
  <c r="AL21" i="20"/>
  <c r="E25" i="20" s="1"/>
  <c r="AL22" i="22"/>
  <c r="E26" i="22" s="1"/>
  <c r="G21" i="5" l="1"/>
  <c r="G21" i="40"/>
  <c r="G24" i="5"/>
  <c r="G24" i="40"/>
  <c r="G23" i="5"/>
  <c r="G23" i="40"/>
  <c r="G26" i="5"/>
  <c r="G26" i="40"/>
  <c r="G20" i="5"/>
  <c r="G20" i="40"/>
  <c r="G22" i="5"/>
  <c r="G25" i="5"/>
  <c r="AP16" i="23"/>
  <c r="D37" i="23"/>
  <c r="H10" i="34"/>
  <c r="G8" i="34"/>
  <c r="H22" i="23" l="1"/>
  <c r="F13" i="35" s="1"/>
  <c r="H13" i="35" s="1"/>
  <c r="H21" i="26"/>
  <c r="F12" i="35" s="1"/>
  <c r="H12" i="35" s="1"/>
  <c r="H21" i="20"/>
  <c r="F10" i="35" s="1"/>
  <c r="H10" i="35" s="1"/>
  <c r="F9" i="35"/>
  <c r="H9" i="35" s="1"/>
  <c r="F8" i="35"/>
  <c r="J12" i="18" l="1"/>
  <c r="J13" i="18"/>
  <c r="J11" i="18"/>
  <c r="G12" i="18"/>
  <c r="G11" i="18"/>
  <c r="O8" i="23" l="1"/>
  <c r="W8" i="23" s="1"/>
  <c r="P8" i="23"/>
  <c r="X8" i="23" s="1"/>
  <c r="Q8" i="23"/>
  <c r="Y8" i="23" s="1"/>
  <c r="N8" i="23"/>
  <c r="V8" i="23" s="1"/>
  <c r="G21" i="30" l="1"/>
  <c r="E32" i="30"/>
  <c r="E31" i="30"/>
  <c r="AW24" i="30"/>
  <c r="AV24" i="30"/>
  <c r="AU24" i="30"/>
  <c r="F21" i="30"/>
  <c r="H21" i="30"/>
  <c r="F24" i="30" s="1"/>
  <c r="E28" i="5" l="1"/>
  <c r="E28" i="40"/>
  <c r="I21" i="30"/>
  <c r="F25" i="30" s="1"/>
  <c r="F23" i="30"/>
  <c r="D28" i="5" l="1"/>
  <c r="D28" i="40"/>
  <c r="G28" i="5"/>
  <c r="G28" i="40"/>
  <c r="K12" i="18"/>
  <c r="L12" i="18" s="1"/>
  <c r="M12" i="18" s="1"/>
  <c r="K13" i="18"/>
  <c r="F12" i="18"/>
  <c r="F13" i="18"/>
  <c r="F11" i="18"/>
  <c r="Z20" i="26"/>
  <c r="Z19" i="26"/>
  <c r="Z18" i="26"/>
  <c r="Z17" i="26"/>
  <c r="Z16" i="26"/>
  <c r="Z11" i="26"/>
  <c r="Z12" i="26"/>
  <c r="Z13" i="26"/>
  <c r="Z14" i="26"/>
  <c r="AI11" i="26"/>
  <c r="AI12" i="26"/>
  <c r="AI13" i="26"/>
  <c r="AI14" i="26"/>
  <c r="AI10" i="26"/>
  <c r="I11" i="26"/>
  <c r="I12" i="26"/>
  <c r="I13" i="26"/>
  <c r="I14" i="26"/>
  <c r="I10" i="26"/>
  <c r="J10" i="25" l="1"/>
  <c r="L11" i="23"/>
  <c r="L12" i="23"/>
  <c r="L13" i="23"/>
  <c r="L14" i="23"/>
  <c r="L10" i="23"/>
  <c r="J11" i="21" l="1"/>
  <c r="J10" i="21"/>
  <c r="AI11" i="20"/>
  <c r="AI12" i="20"/>
  <c r="AI13" i="20"/>
  <c r="AI14" i="20"/>
  <c r="AI10" i="20"/>
  <c r="AJ10" i="20" s="1"/>
  <c r="AK10" i="20" s="1"/>
  <c r="R22" i="21" l="1"/>
  <c r="I11" i="22"/>
  <c r="I12" i="22"/>
  <c r="I13" i="22"/>
  <c r="I14" i="22"/>
  <c r="I10" i="22"/>
  <c r="I10" i="20"/>
  <c r="I11" i="20"/>
  <c r="I12" i="20"/>
  <c r="I13" i="20"/>
  <c r="I14" i="20"/>
  <c r="AI11" i="22"/>
  <c r="AI12" i="22"/>
  <c r="AI13" i="22"/>
  <c r="AI14" i="22"/>
  <c r="AI10" i="22"/>
  <c r="AF21" i="22"/>
  <c r="AF19" i="22"/>
  <c r="AF18" i="22"/>
  <c r="AF17" i="22"/>
  <c r="AF16" i="22"/>
  <c r="AF11" i="22"/>
  <c r="AF12" i="22"/>
  <c r="AF13" i="22"/>
  <c r="AF14" i="22"/>
  <c r="AF10" i="22"/>
  <c r="I22" i="25"/>
  <c r="F11" i="35" s="1"/>
  <c r="H11" i="35" s="1"/>
  <c r="W20" i="26" l="1"/>
  <c r="W19" i="26"/>
  <c r="W18" i="26"/>
  <c r="W17" i="26"/>
  <c r="W16" i="26"/>
  <c r="W12" i="26"/>
  <c r="W13" i="26"/>
  <c r="W14" i="26"/>
  <c r="W10" i="26"/>
  <c r="Y10" i="26" s="1"/>
  <c r="W11" i="26"/>
  <c r="C229" i="29" l="1"/>
  <c r="C228" i="29"/>
  <c r="C227" i="29"/>
  <c r="C226" i="29"/>
  <c r="C225" i="29"/>
  <c r="C224" i="29"/>
  <c r="C223" i="29"/>
  <c r="C222" i="29"/>
  <c r="C221" i="29"/>
  <c r="C220" i="29"/>
  <c r="C219" i="29"/>
  <c r="C218" i="29"/>
  <c r="F99" i="29"/>
  <c r="F98" i="29"/>
  <c r="F97" i="29"/>
  <c r="I18" i="18" l="1"/>
  <c r="H18" i="18"/>
  <c r="AZ20" i="18"/>
  <c r="BA20" i="18"/>
  <c r="BB20" i="18"/>
  <c r="F19" i="18" l="1"/>
  <c r="D27" i="5" l="1"/>
  <c r="D27" i="40"/>
  <c r="E57" i="3"/>
  <c r="AK33" i="21" l="1"/>
  <c r="AN33" i="21"/>
  <c r="AK34" i="21"/>
  <c r="AN34" i="21"/>
  <c r="AK35" i="21"/>
  <c r="AN35" i="21"/>
  <c r="AK36" i="21"/>
  <c r="AN36" i="21"/>
  <c r="AM33" i="26" l="1"/>
  <c r="AN33" i="26"/>
  <c r="AM34" i="26"/>
  <c r="AN34" i="26"/>
  <c r="AM35" i="26"/>
  <c r="AN35" i="26"/>
  <c r="AM36" i="26"/>
  <c r="AN36" i="26"/>
  <c r="AN32" i="26"/>
  <c r="AM32" i="26"/>
  <c r="K8" i="20" l="1"/>
  <c r="AK10" i="21" l="1"/>
  <c r="AL10" i="21" s="1"/>
  <c r="F34" i="25" l="1"/>
  <c r="K33" i="25" s="1"/>
  <c r="AJ33" i="25" s="1"/>
  <c r="E34" i="25"/>
  <c r="C34" i="25"/>
  <c r="C47" i="25" s="1"/>
  <c r="C48" i="25"/>
  <c r="C49" i="25"/>
  <c r="C50" i="25"/>
  <c r="C51" i="25"/>
  <c r="C52" i="25"/>
  <c r="C46" i="25"/>
  <c r="F32" i="25"/>
  <c r="E32" i="25"/>
  <c r="C32" i="25"/>
  <c r="C45" i="25" s="1"/>
  <c r="Y10" i="25"/>
  <c r="AN10" i="25" s="1"/>
  <c r="AK10" i="25"/>
  <c r="AL10" i="25" s="1"/>
  <c r="AI14" i="24"/>
  <c r="AG21" i="25"/>
  <c r="AG18" i="25"/>
  <c r="AG17" i="25"/>
  <c r="AG16" i="25"/>
  <c r="AG15" i="25"/>
  <c r="AG13" i="25"/>
  <c r="AG10" i="25"/>
  <c r="W22" i="25"/>
  <c r="V22" i="25"/>
  <c r="U22" i="25"/>
  <c r="T22" i="25"/>
  <c r="S22" i="25"/>
  <c r="Y21" i="25"/>
  <c r="D41" i="25" s="1"/>
  <c r="H41" i="25" s="1"/>
  <c r="X21" i="25"/>
  <c r="D54" i="25" s="1"/>
  <c r="H54" i="25" s="1"/>
  <c r="X18" i="25"/>
  <c r="Y17" i="25"/>
  <c r="D37" i="25" s="1"/>
  <c r="X17" i="25"/>
  <c r="Y16" i="25"/>
  <c r="D36" i="25" s="1"/>
  <c r="X16" i="25"/>
  <c r="Y15" i="25"/>
  <c r="D35" i="25" s="1"/>
  <c r="X15" i="25"/>
  <c r="X10" i="25"/>
  <c r="X8" i="25"/>
  <c r="R22" i="25"/>
  <c r="P22" i="25"/>
  <c r="O8" i="25"/>
  <c r="W8" i="25" s="1"/>
  <c r="N8" i="25"/>
  <c r="V8" i="25" s="1"/>
  <c r="M8" i="25"/>
  <c r="U8" i="25" s="1"/>
  <c r="L8" i="25"/>
  <c r="T8" i="25" s="1"/>
  <c r="K8" i="25"/>
  <c r="O41" i="25" l="1"/>
  <c r="S41" i="25"/>
  <c r="W41" i="25"/>
  <c r="AA41" i="25"/>
  <c r="AE41" i="25"/>
  <c r="AI41" i="25"/>
  <c r="L41" i="25"/>
  <c r="P41" i="25"/>
  <c r="T41" i="25"/>
  <c r="X41" i="25"/>
  <c r="AB41" i="25"/>
  <c r="AF41" i="25"/>
  <c r="M41" i="25"/>
  <c r="Q41" i="25"/>
  <c r="U41" i="25"/>
  <c r="Y41" i="25"/>
  <c r="AC41" i="25"/>
  <c r="AG41" i="25"/>
  <c r="Z41" i="25"/>
  <c r="K41" i="25"/>
  <c r="N41" i="25"/>
  <c r="AD41" i="25"/>
  <c r="R41" i="25"/>
  <c r="AH41" i="25"/>
  <c r="V41" i="25"/>
  <c r="N36" i="25"/>
  <c r="R36" i="25"/>
  <c r="V36" i="25"/>
  <c r="Z36" i="25"/>
  <c r="AD36" i="25"/>
  <c r="AH36" i="25"/>
  <c r="L36" i="25"/>
  <c r="X36" i="25"/>
  <c r="AF36" i="25"/>
  <c r="O36" i="25"/>
  <c r="S36" i="25"/>
  <c r="W36" i="25"/>
  <c r="AA36" i="25"/>
  <c r="AE36" i="25"/>
  <c r="AI36" i="25"/>
  <c r="P36" i="25"/>
  <c r="T36" i="25"/>
  <c r="AB36" i="25"/>
  <c r="K36" i="25"/>
  <c r="Q36" i="25"/>
  <c r="AG36" i="25"/>
  <c r="M36" i="25"/>
  <c r="U36" i="25"/>
  <c r="Y36" i="25"/>
  <c r="AC36" i="25"/>
  <c r="N37" i="25"/>
  <c r="R37" i="25"/>
  <c r="V37" i="25"/>
  <c r="Z37" i="25"/>
  <c r="AD37" i="25"/>
  <c r="AH37" i="25"/>
  <c r="O37" i="25"/>
  <c r="S37" i="25"/>
  <c r="W37" i="25"/>
  <c r="AA37" i="25"/>
  <c r="AE37" i="25"/>
  <c r="AI37" i="25"/>
  <c r="L37" i="25"/>
  <c r="P37" i="25"/>
  <c r="T37" i="25"/>
  <c r="X37" i="25"/>
  <c r="AB37" i="25"/>
  <c r="AF37" i="25"/>
  <c r="Y37" i="25"/>
  <c r="Q37" i="25"/>
  <c r="AG37" i="25"/>
  <c r="M37" i="25"/>
  <c r="AC37" i="25"/>
  <c r="K37" i="25"/>
  <c r="U37" i="25"/>
  <c r="L35" i="25"/>
  <c r="P35" i="25"/>
  <c r="T35" i="25"/>
  <c r="X35" i="25"/>
  <c r="AB35" i="25"/>
  <c r="AF35" i="25"/>
  <c r="K35" i="25"/>
  <c r="M35" i="25"/>
  <c r="Q35" i="25"/>
  <c r="U35" i="25"/>
  <c r="Y35" i="25"/>
  <c r="AC35" i="25"/>
  <c r="AG35" i="25"/>
  <c r="N35" i="25"/>
  <c r="R35" i="25"/>
  <c r="V35" i="25"/>
  <c r="Z35" i="25"/>
  <c r="AD35" i="25"/>
  <c r="AH35" i="25"/>
  <c r="S35" i="25"/>
  <c r="AI35" i="25"/>
  <c r="O35" i="25"/>
  <c r="W35" i="25"/>
  <c r="AA35" i="25"/>
  <c r="AE35" i="25"/>
  <c r="N38" i="25"/>
  <c r="R38" i="25"/>
  <c r="V38" i="25"/>
  <c r="Z38" i="25"/>
  <c r="AD38" i="25"/>
  <c r="AH38" i="25"/>
  <c r="K38" i="25"/>
  <c r="O38" i="25"/>
  <c r="S38" i="25"/>
  <c r="W38" i="25"/>
  <c r="AA38" i="25"/>
  <c r="AE38" i="25"/>
  <c r="AI38" i="25"/>
  <c r="L38" i="25"/>
  <c r="P38" i="25"/>
  <c r="T38" i="25"/>
  <c r="X38" i="25"/>
  <c r="AB38" i="25"/>
  <c r="AF38" i="25"/>
  <c r="Q38" i="25"/>
  <c r="AG38" i="25"/>
  <c r="Y38" i="25"/>
  <c r="AC38" i="25"/>
  <c r="U38" i="25"/>
  <c r="M38" i="25"/>
  <c r="D48" i="25"/>
  <c r="H48" i="25" s="1"/>
  <c r="D50" i="25"/>
  <c r="H50" i="25" s="1"/>
  <c r="D49" i="25"/>
  <c r="H49" i="25" s="1"/>
  <c r="H52" i="25"/>
  <c r="D51" i="25"/>
  <c r="H51" i="25" s="1"/>
  <c r="S8" i="25"/>
  <c r="AC20" i="25" s="1"/>
  <c r="Q9" i="25"/>
  <c r="D45" i="25"/>
  <c r="H45" i="25" s="1"/>
  <c r="AA45" i="25" s="1"/>
  <c r="AA55" i="25" s="1"/>
  <c r="T81" i="40" s="1"/>
  <c r="Z10" i="25"/>
  <c r="AL22" i="25"/>
  <c r="E25" i="25" s="1"/>
  <c r="F25" i="40" s="1"/>
  <c r="AJ52" i="25"/>
  <c r="AJ48" i="25"/>
  <c r="H38" i="25"/>
  <c r="AN17" i="25"/>
  <c r="AN21" i="25"/>
  <c r="H35" i="25"/>
  <c r="H39" i="25"/>
  <c r="AN18" i="25"/>
  <c r="D32" i="25"/>
  <c r="H32" i="25" s="1"/>
  <c r="AB32" i="25" s="1"/>
  <c r="H36" i="25"/>
  <c r="AN15" i="25"/>
  <c r="H37" i="25"/>
  <c r="AN16" i="25"/>
  <c r="AJ51" i="25"/>
  <c r="AJ54" i="25"/>
  <c r="X22" i="25"/>
  <c r="Y22" i="25"/>
  <c r="AJ49" i="25"/>
  <c r="AJ50" i="25"/>
  <c r="AJ22" i="25"/>
  <c r="AE32" i="25" l="1"/>
  <c r="AI32" i="25"/>
  <c r="AI42" i="25" s="1"/>
  <c r="AB67" i="40" s="1"/>
  <c r="AH32" i="25"/>
  <c r="AF32" i="25"/>
  <c r="AF42" i="25" s="1"/>
  <c r="Y67" i="40" s="1"/>
  <c r="AD32" i="25"/>
  <c r="AB20" i="25"/>
  <c r="Z32" i="25"/>
  <c r="Z42" i="25" s="1"/>
  <c r="S67" i="40" s="1"/>
  <c r="AC32" i="25"/>
  <c r="AC42" i="25" s="1"/>
  <c r="V67" i="40" s="1"/>
  <c r="AA20" i="25"/>
  <c r="AA32" i="25"/>
  <c r="AG32" i="25"/>
  <c r="AG42" i="25" s="1"/>
  <c r="Z67" i="40" s="1"/>
  <c r="V45" i="25"/>
  <c r="V55" i="25" s="1"/>
  <c r="O81" i="40" s="1"/>
  <c r="L32" i="25"/>
  <c r="L42" i="25" s="1"/>
  <c r="E67" i="40" s="1"/>
  <c r="M32" i="25"/>
  <c r="M42" i="25" s="1"/>
  <c r="F67" i="40" s="1"/>
  <c r="V32" i="25"/>
  <c r="V42" i="25" s="1"/>
  <c r="O67" i="40" s="1"/>
  <c r="O32" i="25"/>
  <c r="O42" i="25" s="1"/>
  <c r="H67" i="40" s="1"/>
  <c r="R32" i="25"/>
  <c r="R42" i="25" s="1"/>
  <c r="K67" i="40" s="1"/>
  <c r="P32" i="25"/>
  <c r="P42" i="25" s="1"/>
  <c r="I67" i="40" s="1"/>
  <c r="Q32" i="25"/>
  <c r="Q42" i="25" s="1"/>
  <c r="J67" i="40" s="1"/>
  <c r="W32" i="25"/>
  <c r="S32" i="25"/>
  <c r="T32" i="25"/>
  <c r="T42" i="25" s="1"/>
  <c r="M67" i="40" s="1"/>
  <c r="K32" i="25"/>
  <c r="U32" i="25"/>
  <c r="U42" i="25" s="1"/>
  <c r="N67" i="40" s="1"/>
  <c r="N32" i="25"/>
  <c r="N42" i="25" s="1"/>
  <c r="G67" i="40" s="1"/>
  <c r="X32" i="25"/>
  <c r="Y32" i="25"/>
  <c r="F25" i="5"/>
  <c r="AF45" i="25"/>
  <c r="AF55" i="25" s="1"/>
  <c r="Y81" i="40" s="1"/>
  <c r="X45" i="25"/>
  <c r="X55" i="25" s="1"/>
  <c r="Q81" i="40" s="1"/>
  <c r="S45" i="25"/>
  <c r="S55" i="25" s="1"/>
  <c r="L81" i="40" s="1"/>
  <c r="AB45" i="25"/>
  <c r="AB55" i="25" s="1"/>
  <c r="U81" i="40" s="1"/>
  <c r="Q45" i="25"/>
  <c r="Q55" i="25" s="1"/>
  <c r="J81" i="40" s="1"/>
  <c r="R45" i="25"/>
  <c r="R55" i="25" s="1"/>
  <c r="K81" i="40" s="1"/>
  <c r="AE45" i="25"/>
  <c r="AE55" i="25" s="1"/>
  <c r="X81" i="40" s="1"/>
  <c r="W45" i="25"/>
  <c r="W55" i="25" s="1"/>
  <c r="P81" i="40" s="1"/>
  <c r="O45" i="25"/>
  <c r="O55" i="25" s="1"/>
  <c r="H81" i="40" s="1"/>
  <c r="Z45" i="25"/>
  <c r="Z55" i="25" s="1"/>
  <c r="S81" i="40" s="1"/>
  <c r="T45" i="25"/>
  <c r="T55" i="25" s="1"/>
  <c r="M81" i="40" s="1"/>
  <c r="L45" i="25"/>
  <c r="L55" i="25" s="1"/>
  <c r="E81" i="40" s="1"/>
  <c r="U45" i="25"/>
  <c r="U55" i="25" s="1"/>
  <c r="N81" i="40" s="1"/>
  <c r="K45" i="25"/>
  <c r="K55" i="25" s="1"/>
  <c r="D81" i="40" s="1"/>
  <c r="AG45" i="25"/>
  <c r="AG55" i="25" s="1"/>
  <c r="Z81" i="40" s="1"/>
  <c r="AH45" i="25"/>
  <c r="AH55" i="25" s="1"/>
  <c r="AA81" i="40" s="1"/>
  <c r="AC45" i="25"/>
  <c r="AC55" i="25" s="1"/>
  <c r="V81" i="40" s="1"/>
  <c r="N45" i="25"/>
  <c r="N55" i="25" s="1"/>
  <c r="G81" i="40" s="1"/>
  <c r="P45" i="25"/>
  <c r="P55" i="25" s="1"/>
  <c r="I81" i="40" s="1"/>
  <c r="M45" i="25"/>
  <c r="M55" i="25" s="1"/>
  <c r="F81" i="40" s="1"/>
  <c r="Y45" i="25"/>
  <c r="Y55" i="25" s="1"/>
  <c r="R81" i="40" s="1"/>
  <c r="AI45" i="25"/>
  <c r="AI55" i="25" s="1"/>
  <c r="AB81" i="40" s="1"/>
  <c r="AD45" i="25"/>
  <c r="AD55" i="25" s="1"/>
  <c r="W81" i="40" s="1"/>
  <c r="Z22" i="25"/>
  <c r="S42" i="25"/>
  <c r="L67" i="40" s="1"/>
  <c r="AA42" i="25"/>
  <c r="T67" i="40" s="1"/>
  <c r="AE42" i="25"/>
  <c r="X67" i="40" s="1"/>
  <c r="AB42" i="25"/>
  <c r="U67" i="40" s="1"/>
  <c r="AD42" i="25"/>
  <c r="W67" i="40" s="1"/>
  <c r="AH42" i="25"/>
  <c r="AA67" i="40" s="1"/>
  <c r="AJ38" i="25"/>
  <c r="AJ35" i="25"/>
  <c r="AJ37" i="25"/>
  <c r="AJ39" i="25"/>
  <c r="AJ36" i="25"/>
  <c r="AJ41" i="25"/>
  <c r="AC81" i="40" l="1"/>
  <c r="W42" i="25"/>
  <c r="P67" i="40" s="1"/>
  <c r="X42" i="25"/>
  <c r="Q67" i="40" s="1"/>
  <c r="Y42" i="25"/>
  <c r="R67" i="40" s="1"/>
  <c r="AJ45" i="25"/>
  <c r="AJ55" i="25" s="1"/>
  <c r="AJ32" i="25"/>
  <c r="AJ42" i="25" s="1"/>
  <c r="K42" i="25"/>
  <c r="D67" i="40" s="1"/>
  <c r="AD67" i="40" l="1"/>
  <c r="AC67" i="40"/>
  <c r="AF20" i="26"/>
  <c r="AF19" i="26"/>
  <c r="AF18" i="26"/>
  <c r="AF17" i="26"/>
  <c r="AF16" i="26"/>
  <c r="AF14" i="26"/>
  <c r="AF13" i="26"/>
  <c r="AF12" i="26"/>
  <c r="AF11" i="26"/>
  <c r="AF10" i="26"/>
  <c r="AF19" i="24"/>
  <c r="AF18" i="24"/>
  <c r="AF17" i="24"/>
  <c r="AF16" i="24"/>
  <c r="AF15" i="24"/>
  <c r="AF14" i="24"/>
  <c r="AF13" i="24"/>
  <c r="AF12" i="24"/>
  <c r="AF11" i="24"/>
  <c r="AF10" i="24"/>
  <c r="AI21" i="23"/>
  <c r="AI20" i="23"/>
  <c r="AI19" i="23"/>
  <c r="AI18" i="23"/>
  <c r="AI14" i="23"/>
  <c r="AI13" i="23"/>
  <c r="AI12" i="23"/>
  <c r="AI11" i="23"/>
  <c r="AG21" i="21"/>
  <c r="AG20" i="21"/>
  <c r="AG18" i="21"/>
  <c r="AG16" i="21"/>
  <c r="AG12" i="21"/>
  <c r="AG11" i="21"/>
  <c r="AG10" i="21"/>
  <c r="AF20" i="20"/>
  <c r="AF19" i="20"/>
  <c r="AF18" i="20"/>
  <c r="AF17" i="20"/>
  <c r="AF16" i="20"/>
  <c r="AF14" i="20"/>
  <c r="AF13" i="20"/>
  <c r="AF12" i="20"/>
  <c r="AF11" i="20"/>
  <c r="AF10" i="20"/>
  <c r="N8" i="24"/>
  <c r="M8" i="24"/>
  <c r="L8" i="24"/>
  <c r="K8" i="24"/>
  <c r="O8" i="21"/>
  <c r="N8" i="21"/>
  <c r="M8" i="21"/>
  <c r="L8" i="21"/>
  <c r="N8" i="20"/>
  <c r="M8" i="20"/>
  <c r="L8" i="20"/>
  <c r="M39" i="23" l="1"/>
  <c r="Q39" i="23"/>
  <c r="U39" i="23"/>
  <c r="Y39" i="23"/>
  <c r="AC39" i="23"/>
  <c r="AG39" i="23"/>
  <c r="AK39" i="23"/>
  <c r="O39" i="23"/>
  <c r="W39" i="23"/>
  <c r="AA39" i="23"/>
  <c r="AI39" i="23"/>
  <c r="N39" i="23"/>
  <c r="R39" i="23"/>
  <c r="V39" i="23"/>
  <c r="Z39" i="23"/>
  <c r="AD39" i="23"/>
  <c r="AH39" i="23"/>
  <c r="S39" i="23"/>
  <c r="AE39" i="23"/>
  <c r="P39" i="23"/>
  <c r="T39" i="23"/>
  <c r="X39" i="23"/>
  <c r="AB39" i="23"/>
  <c r="AF39" i="23"/>
  <c r="AJ39" i="23"/>
  <c r="K41" i="21"/>
  <c r="O41" i="21"/>
  <c r="S41" i="21"/>
  <c r="W41" i="21"/>
  <c r="AA41" i="21"/>
  <c r="AE41" i="21"/>
  <c r="J41" i="21"/>
  <c r="P41" i="21"/>
  <c r="T41" i="21"/>
  <c r="AB41" i="21"/>
  <c r="AF41" i="21"/>
  <c r="AC41" i="21"/>
  <c r="N41" i="21"/>
  <c r="V41" i="21"/>
  <c r="AD41" i="21"/>
  <c r="L41" i="21"/>
  <c r="X41" i="21"/>
  <c r="M41" i="21"/>
  <c r="Q41" i="21"/>
  <c r="U41" i="21"/>
  <c r="Y41" i="21"/>
  <c r="AG41" i="21"/>
  <c r="R41" i="21"/>
  <c r="Z41" i="21"/>
  <c r="AH41" i="21"/>
  <c r="K39" i="21"/>
  <c r="O39" i="21"/>
  <c r="S39" i="21"/>
  <c r="W39" i="21"/>
  <c r="AA39" i="21"/>
  <c r="AE39" i="21"/>
  <c r="P39" i="21"/>
  <c r="X39" i="21"/>
  <c r="AF39" i="21"/>
  <c r="M39" i="21"/>
  <c r="U39" i="21"/>
  <c r="AC39" i="21"/>
  <c r="R39" i="21"/>
  <c r="Z39" i="21"/>
  <c r="AH39" i="21"/>
  <c r="L39" i="21"/>
  <c r="T39" i="21"/>
  <c r="AB39" i="21"/>
  <c r="Q39" i="21"/>
  <c r="Y39" i="21"/>
  <c r="AG39" i="21"/>
  <c r="N39" i="21"/>
  <c r="V39" i="21"/>
  <c r="AD39" i="21"/>
  <c r="J39" i="21"/>
  <c r="P40" i="23"/>
  <c r="T40" i="23"/>
  <c r="X40" i="23"/>
  <c r="AB40" i="23"/>
  <c r="AF40" i="23"/>
  <c r="AJ40" i="23"/>
  <c r="U40" i="23"/>
  <c r="AG40" i="23"/>
  <c r="V40" i="23"/>
  <c r="AD40" i="23"/>
  <c r="O40" i="23"/>
  <c r="W40" i="23"/>
  <c r="AE40" i="23"/>
  <c r="M40" i="23"/>
  <c r="Q40" i="23"/>
  <c r="Y40" i="23"/>
  <c r="AC40" i="23"/>
  <c r="AK40" i="23"/>
  <c r="N40" i="23"/>
  <c r="R40" i="23"/>
  <c r="Z40" i="23"/>
  <c r="AH40" i="23"/>
  <c r="S40" i="23"/>
  <c r="AA40" i="23"/>
  <c r="AI40" i="23"/>
  <c r="K37" i="21"/>
  <c r="O37" i="21"/>
  <c r="S37" i="21"/>
  <c r="W37" i="21"/>
  <c r="AA37" i="21"/>
  <c r="AE37" i="21"/>
  <c r="Q37" i="21"/>
  <c r="Y37" i="21"/>
  <c r="N37" i="21"/>
  <c r="V37" i="21"/>
  <c r="AD37" i="21"/>
  <c r="L37" i="21"/>
  <c r="P37" i="21"/>
  <c r="T37" i="21"/>
  <c r="X37" i="21"/>
  <c r="AB37" i="21"/>
  <c r="AF37" i="21"/>
  <c r="J37" i="21"/>
  <c r="M37" i="21"/>
  <c r="U37" i="21"/>
  <c r="AC37" i="21"/>
  <c r="AG37" i="21"/>
  <c r="R37" i="21"/>
  <c r="Z37" i="21"/>
  <c r="AH37" i="21"/>
  <c r="O41" i="23"/>
  <c r="S41" i="23"/>
  <c r="W41" i="23"/>
  <c r="AA41" i="23"/>
  <c r="AE41" i="23"/>
  <c r="AI41" i="23"/>
  <c r="V41" i="23"/>
  <c r="AH41" i="23"/>
  <c r="P41" i="23"/>
  <c r="T41" i="23"/>
  <c r="X41" i="23"/>
  <c r="AB41" i="23"/>
  <c r="AF41" i="23"/>
  <c r="AJ41" i="23"/>
  <c r="N41" i="23"/>
  <c r="AD41" i="23"/>
  <c r="M41" i="23"/>
  <c r="Q41" i="23"/>
  <c r="U41" i="23"/>
  <c r="Y41" i="23"/>
  <c r="AC41" i="23"/>
  <c r="AG41" i="23"/>
  <c r="AK41" i="23"/>
  <c r="R41" i="23"/>
  <c r="Z41" i="23"/>
  <c r="U38" i="23"/>
  <c r="Y38" i="23"/>
  <c r="AC38" i="23"/>
  <c r="AG38" i="23"/>
  <c r="AK38" i="23"/>
  <c r="X38" i="23"/>
  <c r="AJ38" i="23"/>
  <c r="R38" i="23"/>
  <c r="V38" i="23"/>
  <c r="Z38" i="23"/>
  <c r="AD38" i="23"/>
  <c r="AH38" i="23"/>
  <c r="AB38" i="23"/>
  <c r="S38" i="23"/>
  <c r="W38" i="23"/>
  <c r="AA38" i="23"/>
  <c r="AE38" i="23"/>
  <c r="AI38" i="23"/>
  <c r="T38" i="23"/>
  <c r="AF38" i="23"/>
  <c r="AC12" i="25"/>
  <c r="AB19" i="25"/>
  <c r="AA12" i="25"/>
  <c r="AA19" i="25"/>
  <c r="AB12" i="25"/>
  <c r="AC19" i="25"/>
  <c r="AA18" i="25"/>
  <c r="AA21" i="25"/>
  <c r="AA15" i="25"/>
  <c r="AA16" i="25"/>
  <c r="AA10" i="25"/>
  <c r="AA17" i="25"/>
  <c r="F57" i="3"/>
  <c r="G57" i="3"/>
  <c r="H57" i="3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F41" i="26"/>
  <c r="J41" i="26" s="1"/>
  <c r="E41" i="26"/>
  <c r="C41" i="26"/>
  <c r="C54" i="26" s="1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F40" i="26"/>
  <c r="J40" i="26" s="1"/>
  <c r="E40" i="26"/>
  <c r="C40" i="26"/>
  <c r="C53" i="26" s="1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F39" i="26"/>
  <c r="J39" i="26" s="1"/>
  <c r="E39" i="26"/>
  <c r="C39" i="26"/>
  <c r="C52" i="26" s="1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F38" i="26"/>
  <c r="J38" i="26" s="1"/>
  <c r="E38" i="26"/>
  <c r="C38" i="26"/>
  <c r="C51" i="26" s="1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F37" i="26"/>
  <c r="J37" i="26" s="1"/>
  <c r="E37" i="26"/>
  <c r="C37" i="26"/>
  <c r="C50" i="26" s="1"/>
  <c r="F36" i="26"/>
  <c r="E36" i="26"/>
  <c r="C36" i="26"/>
  <c r="C49" i="26" s="1"/>
  <c r="F35" i="26"/>
  <c r="E35" i="26"/>
  <c r="C35" i="26"/>
  <c r="C48" i="26" s="1"/>
  <c r="F34" i="26"/>
  <c r="E34" i="26"/>
  <c r="C34" i="26"/>
  <c r="C47" i="26" s="1"/>
  <c r="F33" i="26"/>
  <c r="E33" i="26"/>
  <c r="C33" i="26"/>
  <c r="C46" i="26" s="1"/>
  <c r="F32" i="26"/>
  <c r="E32" i="26"/>
  <c r="C32" i="26"/>
  <c r="C45" i="26" s="1"/>
  <c r="X10" i="26"/>
  <c r="AH21" i="26"/>
  <c r="AG21" i="26"/>
  <c r="AJ14" i="26"/>
  <c r="AK14" i="26" s="1"/>
  <c r="AJ13" i="26"/>
  <c r="AK13" i="26" s="1"/>
  <c r="AJ12" i="26"/>
  <c r="AK12" i="26" s="1"/>
  <c r="AJ11" i="26"/>
  <c r="AK11" i="26" s="1"/>
  <c r="AJ10" i="26"/>
  <c r="AK10" i="26" s="1"/>
  <c r="AD21" i="26"/>
  <c r="AC21" i="26"/>
  <c r="V21" i="26"/>
  <c r="U21" i="26"/>
  <c r="T21" i="26"/>
  <c r="S21" i="26"/>
  <c r="R21" i="26"/>
  <c r="X20" i="26"/>
  <c r="D54" i="26"/>
  <c r="H54" i="26" s="1"/>
  <c r="X19" i="26"/>
  <c r="AM19" i="26" s="1"/>
  <c r="D53" i="26"/>
  <c r="H53" i="26" s="1"/>
  <c r="X18" i="26"/>
  <c r="D52" i="26"/>
  <c r="H52" i="26" s="1"/>
  <c r="X17" i="26"/>
  <c r="AM17" i="26" s="1"/>
  <c r="D51" i="26"/>
  <c r="H51" i="26" s="1"/>
  <c r="X16" i="26"/>
  <c r="AM16" i="26" s="1"/>
  <c r="D50" i="26"/>
  <c r="H50" i="26" s="1"/>
  <c r="X14" i="26"/>
  <c r="AM14" i="26" s="1"/>
  <c r="D49" i="26"/>
  <c r="H49" i="26" s="1"/>
  <c r="X13" i="26"/>
  <c r="D48" i="26"/>
  <c r="H48" i="26" s="1"/>
  <c r="X12" i="26"/>
  <c r="AM12" i="26" s="1"/>
  <c r="D47" i="26"/>
  <c r="H47" i="26" s="1"/>
  <c r="X11" i="26"/>
  <c r="D46" i="26"/>
  <c r="H46" i="26" s="1"/>
  <c r="D45" i="26"/>
  <c r="H45" i="26" s="1"/>
  <c r="W8" i="26"/>
  <c r="AK21" i="26" l="1"/>
  <c r="D33" i="26"/>
  <c r="H33" i="26" s="1"/>
  <c r="V33" i="26" s="1"/>
  <c r="AM11" i="26"/>
  <c r="D39" i="26"/>
  <c r="H39" i="26" s="1"/>
  <c r="AM18" i="26"/>
  <c r="D32" i="26"/>
  <c r="H32" i="26" s="1"/>
  <c r="AB32" i="26" s="1"/>
  <c r="AM10" i="26"/>
  <c r="D35" i="26"/>
  <c r="H35" i="26" s="1"/>
  <c r="AF35" i="26" s="1"/>
  <c r="AM13" i="26"/>
  <c r="D41" i="26"/>
  <c r="H41" i="26" s="1"/>
  <c r="AM20" i="26"/>
  <c r="AI51" i="26"/>
  <c r="E22" i="26"/>
  <c r="AA22" i="25"/>
  <c r="AE45" i="26"/>
  <c r="AF48" i="26"/>
  <c r="AI50" i="26"/>
  <c r="AI53" i="26"/>
  <c r="AE49" i="26"/>
  <c r="AC47" i="26"/>
  <c r="AI52" i="26"/>
  <c r="AD46" i="26"/>
  <c r="D37" i="26"/>
  <c r="H37" i="26" s="1"/>
  <c r="AI38" i="26"/>
  <c r="O49" i="26"/>
  <c r="N46" i="26"/>
  <c r="M47" i="26"/>
  <c r="P48" i="26"/>
  <c r="O45" i="26"/>
  <c r="U47" i="26"/>
  <c r="D36" i="26"/>
  <c r="H36" i="26" s="1"/>
  <c r="AB36" i="26" s="1"/>
  <c r="D38" i="26"/>
  <c r="H38" i="26" s="1"/>
  <c r="D34" i="26"/>
  <c r="H34" i="26" s="1"/>
  <c r="D40" i="26"/>
  <c r="H40" i="26" s="1"/>
  <c r="AI37" i="26"/>
  <c r="AI39" i="26"/>
  <c r="AI41" i="26"/>
  <c r="AH45" i="26"/>
  <c r="AD45" i="26"/>
  <c r="Z45" i="26"/>
  <c r="V45" i="26"/>
  <c r="R45" i="26"/>
  <c r="N45" i="26"/>
  <c r="J45" i="26"/>
  <c r="AG45" i="26"/>
  <c r="AC45" i="26"/>
  <c r="Y45" i="26"/>
  <c r="U45" i="26"/>
  <c r="Q45" i="26"/>
  <c r="M45" i="26"/>
  <c r="AF45" i="26"/>
  <c r="AB45" i="26"/>
  <c r="X45" i="26"/>
  <c r="T45" i="26"/>
  <c r="P45" i="26"/>
  <c r="L45" i="26"/>
  <c r="W45" i="26"/>
  <c r="AG46" i="26"/>
  <c r="AC46" i="26"/>
  <c r="Y46" i="26"/>
  <c r="U46" i="26"/>
  <c r="Q46" i="26"/>
  <c r="M46" i="26"/>
  <c r="AF46" i="26"/>
  <c r="AB46" i="26"/>
  <c r="X46" i="26"/>
  <c r="T46" i="26"/>
  <c r="P46" i="26"/>
  <c r="L46" i="26"/>
  <c r="AE46" i="26"/>
  <c r="AA46" i="26"/>
  <c r="W46" i="26"/>
  <c r="S46" i="26"/>
  <c r="O46" i="26"/>
  <c r="K46" i="26"/>
  <c r="V46" i="26"/>
  <c r="AE48" i="26"/>
  <c r="AA48" i="26"/>
  <c r="W48" i="26"/>
  <c r="S48" i="26"/>
  <c r="O48" i="26"/>
  <c r="K48" i="26"/>
  <c r="AH48" i="26"/>
  <c r="AD48" i="26"/>
  <c r="Z48" i="26"/>
  <c r="V48" i="26"/>
  <c r="R48" i="26"/>
  <c r="N48" i="26"/>
  <c r="J48" i="26"/>
  <c r="AG48" i="26"/>
  <c r="AC48" i="26"/>
  <c r="Y48" i="26"/>
  <c r="U48" i="26"/>
  <c r="Q48" i="26"/>
  <c r="M48" i="26"/>
  <c r="X48" i="26"/>
  <c r="AH49" i="26"/>
  <c r="AD49" i="26"/>
  <c r="Z49" i="26"/>
  <c r="V49" i="26"/>
  <c r="R49" i="26"/>
  <c r="N49" i="26"/>
  <c r="J49" i="26"/>
  <c r="AG49" i="26"/>
  <c r="AC49" i="26"/>
  <c r="Y49" i="26"/>
  <c r="U49" i="26"/>
  <c r="Q49" i="26"/>
  <c r="M49" i="26"/>
  <c r="AF49" i="26"/>
  <c r="AB49" i="26"/>
  <c r="X49" i="26"/>
  <c r="T49" i="26"/>
  <c r="P49" i="26"/>
  <c r="L49" i="26"/>
  <c r="W49" i="26"/>
  <c r="K45" i="26"/>
  <c r="AA45" i="26"/>
  <c r="J46" i="26"/>
  <c r="Z46" i="26"/>
  <c r="AF47" i="26"/>
  <c r="AB47" i="26"/>
  <c r="X47" i="26"/>
  <c r="T47" i="26"/>
  <c r="P47" i="26"/>
  <c r="L47" i="26"/>
  <c r="AE47" i="26"/>
  <c r="AA47" i="26"/>
  <c r="W47" i="26"/>
  <c r="S47" i="26"/>
  <c r="O47" i="26"/>
  <c r="K47" i="26"/>
  <c r="AH47" i="26"/>
  <c r="AD47" i="26"/>
  <c r="Z47" i="26"/>
  <c r="V47" i="26"/>
  <c r="R47" i="26"/>
  <c r="N47" i="26"/>
  <c r="J47" i="26"/>
  <c r="Y47" i="26"/>
  <c r="L48" i="26"/>
  <c r="AB48" i="26"/>
  <c r="K49" i="26"/>
  <c r="AA49" i="26"/>
  <c r="AI40" i="26"/>
  <c r="S45" i="26"/>
  <c r="R46" i="26"/>
  <c r="AH46" i="26"/>
  <c r="Q47" i="26"/>
  <c r="AG47" i="26"/>
  <c r="T48" i="26"/>
  <c r="S49" i="26"/>
  <c r="AI54" i="26"/>
  <c r="X21" i="26"/>
  <c r="AM21" i="26" s="1"/>
  <c r="AJ21" i="26"/>
  <c r="E24" i="26" s="1"/>
  <c r="AI21" i="26"/>
  <c r="W21" i="26"/>
  <c r="D26" i="5" l="1"/>
  <c r="D26" i="40"/>
  <c r="AF33" i="26"/>
  <c r="V35" i="26"/>
  <c r="U35" i="26"/>
  <c r="AA35" i="26"/>
  <c r="Z33" i="26"/>
  <c r="O33" i="26"/>
  <c r="J35" i="26"/>
  <c r="AH33" i="26"/>
  <c r="N33" i="26"/>
  <c r="AH35" i="26"/>
  <c r="AE33" i="26"/>
  <c r="R33" i="26"/>
  <c r="AD33" i="26"/>
  <c r="S33" i="26"/>
  <c r="L33" i="26"/>
  <c r="M33" i="26"/>
  <c r="W33" i="26"/>
  <c r="P33" i="26"/>
  <c r="U33" i="26"/>
  <c r="K35" i="26"/>
  <c r="AC35" i="26"/>
  <c r="J33" i="26"/>
  <c r="K33" i="26"/>
  <c r="AA33" i="26"/>
  <c r="T33" i="26"/>
  <c r="AC33" i="26"/>
  <c r="AB35" i="26"/>
  <c r="O35" i="26"/>
  <c r="R35" i="26"/>
  <c r="Q35" i="26"/>
  <c r="AE35" i="26"/>
  <c r="W35" i="26"/>
  <c r="Z35" i="26"/>
  <c r="AG35" i="26"/>
  <c r="M35" i="26"/>
  <c r="AB33" i="26"/>
  <c r="Y33" i="26"/>
  <c r="L35" i="26"/>
  <c r="S35" i="26"/>
  <c r="AD35" i="26"/>
  <c r="N35" i="26"/>
  <c r="Y35" i="26"/>
  <c r="AF36" i="26"/>
  <c r="X33" i="26"/>
  <c r="Q33" i="26"/>
  <c r="AG33" i="26"/>
  <c r="T35" i="26"/>
  <c r="P35" i="26"/>
  <c r="X35" i="26"/>
  <c r="AF32" i="26"/>
  <c r="P32" i="26"/>
  <c r="K32" i="26"/>
  <c r="Q32" i="26"/>
  <c r="AG32" i="26"/>
  <c r="S32" i="26"/>
  <c r="Y32" i="26"/>
  <c r="N32" i="26"/>
  <c r="AC32" i="26"/>
  <c r="AH32" i="26"/>
  <c r="V32" i="26"/>
  <c r="X32" i="26"/>
  <c r="AE32" i="26"/>
  <c r="T32" i="26"/>
  <c r="R32" i="26"/>
  <c r="O32" i="26"/>
  <c r="L32" i="26"/>
  <c r="U32" i="26"/>
  <c r="AA32" i="26"/>
  <c r="J32" i="26"/>
  <c r="Z32" i="26"/>
  <c r="W32" i="26"/>
  <c r="M32" i="26"/>
  <c r="AD32" i="26"/>
  <c r="R36" i="26"/>
  <c r="AH36" i="26"/>
  <c r="W36" i="26"/>
  <c r="P36" i="26"/>
  <c r="U36" i="26"/>
  <c r="Y36" i="26"/>
  <c r="V36" i="26"/>
  <c r="K36" i="26"/>
  <c r="AA36" i="26"/>
  <c r="T36" i="26"/>
  <c r="O55" i="26"/>
  <c r="AE55" i="26"/>
  <c r="AC36" i="26"/>
  <c r="L55" i="26"/>
  <c r="AB55" i="26"/>
  <c r="U55" i="26"/>
  <c r="J36" i="26"/>
  <c r="Z36" i="26"/>
  <c r="O36" i="26"/>
  <c r="AE36" i="26"/>
  <c r="X36" i="26"/>
  <c r="M36" i="26"/>
  <c r="N36" i="26"/>
  <c r="AD36" i="26"/>
  <c r="S36" i="26"/>
  <c r="L36" i="26"/>
  <c r="AI46" i="26"/>
  <c r="AA55" i="26"/>
  <c r="AG36" i="26"/>
  <c r="Q36" i="26"/>
  <c r="AI47" i="26"/>
  <c r="AI49" i="26"/>
  <c r="P55" i="26"/>
  <c r="AF55" i="26"/>
  <c r="Y55" i="26"/>
  <c r="N55" i="26"/>
  <c r="AD55" i="26"/>
  <c r="Z55" i="26"/>
  <c r="AH34" i="26"/>
  <c r="AD34" i="26"/>
  <c r="Z34" i="26"/>
  <c r="V34" i="26"/>
  <c r="R34" i="26"/>
  <c r="N34" i="26"/>
  <c r="J34" i="26"/>
  <c r="AG34" i="26"/>
  <c r="AC34" i="26"/>
  <c r="Y34" i="26"/>
  <c r="U34" i="26"/>
  <c r="Q34" i="26"/>
  <c r="M34" i="26"/>
  <c r="AF34" i="26"/>
  <c r="AB34" i="26"/>
  <c r="X34" i="26"/>
  <c r="T34" i="26"/>
  <c r="P34" i="26"/>
  <c r="L34" i="26"/>
  <c r="AE34" i="26"/>
  <c r="O34" i="26"/>
  <c r="AA34" i="26"/>
  <c r="K34" i="26"/>
  <c r="W34" i="26"/>
  <c r="S34" i="26"/>
  <c r="K55" i="26"/>
  <c r="T55" i="26"/>
  <c r="M55" i="26"/>
  <c r="AC55" i="26"/>
  <c r="R55" i="26"/>
  <c r="AH55" i="26"/>
  <c r="J55" i="26"/>
  <c r="D82" i="40" s="1"/>
  <c r="AI45" i="26"/>
  <c r="S55" i="26"/>
  <c r="AI48" i="26"/>
  <c r="W55" i="26"/>
  <c r="X55" i="26"/>
  <c r="Q55" i="26"/>
  <c r="AG55" i="26"/>
  <c r="V55" i="26"/>
  <c r="G82" i="5" l="1"/>
  <c r="G82" i="40"/>
  <c r="T82" i="5"/>
  <c r="T82" i="40"/>
  <c r="Z82" i="5"/>
  <c r="Z82" i="40"/>
  <c r="F82" i="5"/>
  <c r="F82" i="40"/>
  <c r="R82" i="5"/>
  <c r="R82" i="40"/>
  <c r="W82" i="5"/>
  <c r="W82" i="40"/>
  <c r="V82" i="5"/>
  <c r="V82" i="40"/>
  <c r="P82" i="5"/>
  <c r="P82" i="40"/>
  <c r="Q82" i="5"/>
  <c r="Q82" i="40"/>
  <c r="AA82" i="5"/>
  <c r="AA82" i="40"/>
  <c r="AB82" i="5"/>
  <c r="AB82" i="40"/>
  <c r="N82" i="5"/>
  <c r="N82" i="40"/>
  <c r="X82" i="5"/>
  <c r="X82" i="40"/>
  <c r="J82" i="5"/>
  <c r="J82" i="40"/>
  <c r="S82" i="5"/>
  <c r="S82" i="40"/>
  <c r="I82" i="5"/>
  <c r="I82" i="40"/>
  <c r="K82" i="5"/>
  <c r="K82" i="40"/>
  <c r="M82" i="5"/>
  <c r="M82" i="40"/>
  <c r="L82" i="5"/>
  <c r="L82" i="40"/>
  <c r="E82" i="5"/>
  <c r="E82" i="40"/>
  <c r="H82" i="5"/>
  <c r="H82" i="40"/>
  <c r="U82" i="5"/>
  <c r="U82" i="40"/>
  <c r="O82" i="5"/>
  <c r="O82" i="40"/>
  <c r="Y82" i="5"/>
  <c r="Y82" i="40"/>
  <c r="AB42" i="26"/>
  <c r="V68" i="40" s="1"/>
  <c r="AI35" i="26"/>
  <c r="AI33" i="26"/>
  <c r="AC42" i="26"/>
  <c r="W68" i="40" s="1"/>
  <c r="AF42" i="26"/>
  <c r="Z68" i="40" s="1"/>
  <c r="W42" i="26"/>
  <c r="Q68" i="40" s="1"/>
  <c r="S42" i="26"/>
  <c r="M68" i="40" s="1"/>
  <c r="T42" i="26"/>
  <c r="N68" i="40" s="1"/>
  <c r="M42" i="26"/>
  <c r="G68" i="40" s="1"/>
  <c r="AH42" i="26"/>
  <c r="AB68" i="40" s="1"/>
  <c r="K42" i="26"/>
  <c r="E68" i="40" s="1"/>
  <c r="AE42" i="26"/>
  <c r="Y68" i="40" s="1"/>
  <c r="N42" i="26"/>
  <c r="H68" i="40" s="1"/>
  <c r="Y42" i="26"/>
  <c r="S68" i="40" s="1"/>
  <c r="R42" i="26"/>
  <c r="L68" i="40" s="1"/>
  <c r="AI32" i="26"/>
  <c r="L42" i="26"/>
  <c r="F68" i="40" s="1"/>
  <c r="Z42" i="26"/>
  <c r="T68" i="40" s="1"/>
  <c r="Q42" i="26"/>
  <c r="K68" i="40" s="1"/>
  <c r="V42" i="26"/>
  <c r="P68" i="40" s="1"/>
  <c r="O42" i="26"/>
  <c r="I68" i="40" s="1"/>
  <c r="P42" i="26"/>
  <c r="J68" i="40" s="1"/>
  <c r="X42" i="26"/>
  <c r="R68" i="40" s="1"/>
  <c r="U42" i="26"/>
  <c r="O68" i="40" s="1"/>
  <c r="AA42" i="26"/>
  <c r="U68" i="40" s="1"/>
  <c r="AD42" i="26"/>
  <c r="X68" i="40" s="1"/>
  <c r="AG42" i="26"/>
  <c r="AA68" i="40" s="1"/>
  <c r="AI36" i="26"/>
  <c r="AI34" i="26"/>
  <c r="AI55" i="26"/>
  <c r="J42" i="26"/>
  <c r="D68" i="40" s="1"/>
  <c r="AC82" i="40" l="1"/>
  <c r="AC68" i="40"/>
  <c r="AD68" i="40"/>
  <c r="P69" i="5"/>
  <c r="N69" i="5"/>
  <c r="AA69" i="5"/>
  <c r="L69" i="5"/>
  <c r="M69" i="5"/>
  <c r="O69" i="5"/>
  <c r="R69" i="5"/>
  <c r="E69" i="5"/>
  <c r="X69" i="5"/>
  <c r="J69" i="5"/>
  <c r="T69" i="5"/>
  <c r="S69" i="5"/>
  <c r="AB69" i="5"/>
  <c r="Q69" i="5"/>
  <c r="Y69" i="5"/>
  <c r="W69" i="5"/>
  <c r="K69" i="5"/>
  <c r="U69" i="5"/>
  <c r="I69" i="5"/>
  <c r="F69" i="5"/>
  <c r="H69" i="5"/>
  <c r="G69" i="5"/>
  <c r="Z69" i="5"/>
  <c r="V69" i="5"/>
  <c r="AI42" i="26"/>
  <c r="J8" i="26"/>
  <c r="R8" i="26" l="1"/>
  <c r="O21" i="26"/>
  <c r="Y21" i="26" s="1"/>
  <c r="Q21" i="26"/>
  <c r="AF44" i="24"/>
  <c r="AG44" i="24"/>
  <c r="AH44" i="24"/>
  <c r="AF45" i="24"/>
  <c r="AG45" i="24"/>
  <c r="AH45" i="24"/>
  <c r="AF46" i="24"/>
  <c r="AG46" i="24"/>
  <c r="AH46" i="24"/>
  <c r="AF47" i="24"/>
  <c r="AG47" i="24"/>
  <c r="AH47" i="24"/>
  <c r="N48" i="24"/>
  <c r="R48" i="24"/>
  <c r="AD48" i="24"/>
  <c r="AF48" i="24"/>
  <c r="AG48" i="24"/>
  <c r="AH48" i="24"/>
  <c r="AF49" i="24"/>
  <c r="AG49" i="24"/>
  <c r="AH49" i="24"/>
  <c r="AF50" i="24"/>
  <c r="AG50" i="24"/>
  <c r="AH50" i="24"/>
  <c r="L51" i="24"/>
  <c r="T51" i="24"/>
  <c r="AB51" i="24"/>
  <c r="AF51" i="24"/>
  <c r="AG51" i="24"/>
  <c r="AH51" i="24"/>
  <c r="Q52" i="24"/>
  <c r="R52" i="24"/>
  <c r="Y52" i="24"/>
  <c r="Z52" i="24"/>
  <c r="AF52" i="24"/>
  <c r="AG52" i="24"/>
  <c r="AH52" i="24"/>
  <c r="AF32" i="24"/>
  <c r="AG32" i="24"/>
  <c r="AH32" i="24"/>
  <c r="AF33" i="24"/>
  <c r="AG33" i="24"/>
  <c r="AH33" i="24"/>
  <c r="AF34" i="24"/>
  <c r="AG34" i="24"/>
  <c r="AH34" i="24"/>
  <c r="AF35" i="24"/>
  <c r="AG35" i="24"/>
  <c r="AH35" i="24"/>
  <c r="AF36" i="24"/>
  <c r="AG36" i="24"/>
  <c r="AH36" i="24"/>
  <c r="AF37" i="24"/>
  <c r="AG37" i="24"/>
  <c r="AH37" i="24"/>
  <c r="AF38" i="24"/>
  <c r="AG38" i="24"/>
  <c r="AH38" i="24"/>
  <c r="AF39" i="24"/>
  <c r="AG39" i="24"/>
  <c r="AH39" i="24"/>
  <c r="F31" i="24"/>
  <c r="F32" i="24"/>
  <c r="F33" i="24"/>
  <c r="F34" i="24"/>
  <c r="F35" i="24"/>
  <c r="F36" i="24"/>
  <c r="F37" i="24"/>
  <c r="F38" i="24"/>
  <c r="F39" i="24"/>
  <c r="E31" i="24"/>
  <c r="E32" i="24"/>
  <c r="E33" i="24"/>
  <c r="E34" i="24"/>
  <c r="E35" i="24"/>
  <c r="E36" i="24"/>
  <c r="E37" i="24"/>
  <c r="E38" i="24"/>
  <c r="E39" i="24"/>
  <c r="C35" i="24"/>
  <c r="C48" i="24" s="1"/>
  <c r="C36" i="24"/>
  <c r="C37" i="24"/>
  <c r="C50" i="24" s="1"/>
  <c r="C38" i="24"/>
  <c r="C51" i="24" s="1"/>
  <c r="C39" i="24"/>
  <c r="C52" i="24" s="1"/>
  <c r="C49" i="24"/>
  <c r="C34" i="24"/>
  <c r="C47" i="24" s="1"/>
  <c r="C33" i="24"/>
  <c r="C46" i="24" s="1"/>
  <c r="C32" i="24"/>
  <c r="C45" i="24" s="1"/>
  <c r="C31" i="24"/>
  <c r="C44" i="24" s="1"/>
  <c r="F30" i="24"/>
  <c r="E30" i="24"/>
  <c r="C30" i="24"/>
  <c r="C43" i="24" s="1"/>
  <c r="AI10" i="24"/>
  <c r="AC20" i="24"/>
  <c r="AD20" i="24"/>
  <c r="AG20" i="24"/>
  <c r="AH20" i="24"/>
  <c r="V20" i="24"/>
  <c r="U20" i="24"/>
  <c r="T20" i="24"/>
  <c r="S20" i="24"/>
  <c r="R20" i="24"/>
  <c r="W15" i="24"/>
  <c r="D48" i="24" s="1"/>
  <c r="H48" i="24" s="1"/>
  <c r="X15" i="24"/>
  <c r="W16" i="24"/>
  <c r="D49" i="24" s="1"/>
  <c r="H49" i="24" s="1"/>
  <c r="X16" i="24"/>
  <c r="W17" i="24"/>
  <c r="D50" i="24" s="1"/>
  <c r="H50" i="24" s="1"/>
  <c r="X17" i="24"/>
  <c r="W18" i="24"/>
  <c r="D51" i="24" s="1"/>
  <c r="H51" i="24" s="1"/>
  <c r="X18" i="24"/>
  <c r="W19" i="24"/>
  <c r="D52" i="24" s="1"/>
  <c r="H52" i="24" s="1"/>
  <c r="X19" i="24"/>
  <c r="X14" i="24"/>
  <c r="W14" i="24"/>
  <c r="D47" i="24" s="1"/>
  <c r="H47" i="24" s="1"/>
  <c r="X13" i="24"/>
  <c r="W13" i="24"/>
  <c r="D46" i="24" s="1"/>
  <c r="H46" i="24" s="1"/>
  <c r="X12" i="24"/>
  <c r="AK12" i="24" s="1"/>
  <c r="W12" i="24"/>
  <c r="D45" i="24" s="1"/>
  <c r="H45" i="24" s="1"/>
  <c r="X11" i="24"/>
  <c r="W11" i="24"/>
  <c r="D44" i="24" s="1"/>
  <c r="H44" i="24" s="1"/>
  <c r="R44" i="24" s="1"/>
  <c r="X10" i="24"/>
  <c r="AK10" i="24" s="1"/>
  <c r="W10" i="24"/>
  <c r="Y10" i="24" s="1"/>
  <c r="W8" i="24"/>
  <c r="V8" i="24"/>
  <c r="U8" i="24"/>
  <c r="T8" i="24"/>
  <c r="S8" i="24"/>
  <c r="J8" i="24"/>
  <c r="D54" i="3"/>
  <c r="D55" i="3" s="1"/>
  <c r="AM10" i="23"/>
  <c r="AN10" i="23" s="1"/>
  <c r="AM14" i="23"/>
  <c r="AN14" i="23" s="1"/>
  <c r="AM13" i="23"/>
  <c r="AN13" i="23" s="1"/>
  <c r="AM12" i="23"/>
  <c r="AN12" i="23" s="1"/>
  <c r="AM11" i="23"/>
  <c r="AN11" i="23" s="1"/>
  <c r="AI10" i="23"/>
  <c r="C54" i="23"/>
  <c r="C53" i="23"/>
  <c r="C52" i="23"/>
  <c r="C51" i="23"/>
  <c r="C50" i="23"/>
  <c r="F36" i="23"/>
  <c r="E36" i="23"/>
  <c r="C36" i="23"/>
  <c r="C49" i="23" s="1"/>
  <c r="F35" i="23"/>
  <c r="E35" i="23"/>
  <c r="C35" i="23"/>
  <c r="C48" i="23" s="1"/>
  <c r="F34" i="23"/>
  <c r="E34" i="23"/>
  <c r="C34" i="23"/>
  <c r="C47" i="23" s="1"/>
  <c r="F33" i="23"/>
  <c r="E33" i="23"/>
  <c r="C33" i="23"/>
  <c r="C46" i="23" s="1"/>
  <c r="F32" i="23"/>
  <c r="E32" i="23"/>
  <c r="C32" i="23"/>
  <c r="C45" i="23" s="1"/>
  <c r="AK22" i="23"/>
  <c r="AJ22" i="23"/>
  <c r="AG22" i="23"/>
  <c r="AF22" i="23"/>
  <c r="Y22" i="23"/>
  <c r="X22" i="23"/>
  <c r="W22" i="23"/>
  <c r="V22" i="23"/>
  <c r="U22" i="23"/>
  <c r="AA21" i="23"/>
  <c r="AA20" i="23"/>
  <c r="D40" i="23" s="1"/>
  <c r="AA19" i="23"/>
  <c r="AA18" i="23"/>
  <c r="AA14" i="23"/>
  <c r="AP14" i="23" s="1"/>
  <c r="AA13" i="23"/>
  <c r="AP13" i="23" s="1"/>
  <c r="AA12" i="23"/>
  <c r="AP12" i="23" s="1"/>
  <c r="AA11" i="23"/>
  <c r="AP11" i="23" s="1"/>
  <c r="AA10" i="23"/>
  <c r="AP10" i="23" s="1"/>
  <c r="Z8" i="23"/>
  <c r="M8" i="23"/>
  <c r="K11" i="18"/>
  <c r="L11" i="18" s="1"/>
  <c r="F41" i="21"/>
  <c r="E41" i="21"/>
  <c r="C41" i="21"/>
  <c r="C54" i="21" s="1"/>
  <c r="F40" i="21"/>
  <c r="E40" i="21"/>
  <c r="C40" i="21"/>
  <c r="C53" i="21" s="1"/>
  <c r="C52" i="21"/>
  <c r="C51" i="21"/>
  <c r="C37" i="21"/>
  <c r="C50" i="21" s="1"/>
  <c r="C49" i="21"/>
  <c r="C48" i="21"/>
  <c r="F34" i="21"/>
  <c r="E34" i="21"/>
  <c r="C34" i="21"/>
  <c r="C47" i="21" s="1"/>
  <c r="F33" i="21"/>
  <c r="E33" i="21"/>
  <c r="C33" i="21"/>
  <c r="C46" i="21" s="1"/>
  <c r="F32" i="21"/>
  <c r="E32" i="21"/>
  <c r="C32" i="21"/>
  <c r="C45" i="21" s="1"/>
  <c r="AI22" i="21"/>
  <c r="AH22" i="21"/>
  <c r="AK12" i="21"/>
  <c r="AL12" i="21" s="1"/>
  <c r="AK11" i="21"/>
  <c r="AL11" i="21" s="1"/>
  <c r="AE22" i="21"/>
  <c r="AD22" i="21"/>
  <c r="W22" i="21"/>
  <c r="V22" i="21"/>
  <c r="U22" i="21"/>
  <c r="T22" i="21"/>
  <c r="S22" i="21"/>
  <c r="Y21" i="21"/>
  <c r="AN21" i="21" s="1"/>
  <c r="X21" i="21"/>
  <c r="Y20" i="21"/>
  <c r="X20" i="21"/>
  <c r="Y18" i="21"/>
  <c r="D39" i="21" s="1"/>
  <c r="X18" i="21"/>
  <c r="Y16" i="21"/>
  <c r="X16" i="21"/>
  <c r="H49" i="21"/>
  <c r="H48" i="21"/>
  <c r="Y12" i="21"/>
  <c r="AN12" i="21" s="1"/>
  <c r="X12" i="21"/>
  <c r="D47" i="21" s="1"/>
  <c r="H47" i="21" s="1"/>
  <c r="Y11" i="21"/>
  <c r="AN11" i="21" s="1"/>
  <c r="X11" i="21"/>
  <c r="Y10" i="21"/>
  <c r="AN10" i="21" s="1"/>
  <c r="X10" i="21"/>
  <c r="X8" i="21"/>
  <c r="P22" i="21"/>
  <c r="W8" i="21"/>
  <c r="V8" i="21"/>
  <c r="U8" i="21"/>
  <c r="T8" i="21"/>
  <c r="K8" i="21"/>
  <c r="Q9" i="21" s="1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AH53" i="20"/>
  <c r="AG53" i="20"/>
  <c r="AF53" i="20"/>
  <c r="AE53" i="20"/>
  <c r="AD53" i="20"/>
  <c r="AC53" i="20"/>
  <c r="AA53" i="20"/>
  <c r="W53" i="20"/>
  <c r="V53" i="20"/>
  <c r="R53" i="20"/>
  <c r="Q53" i="20"/>
  <c r="M53" i="20"/>
  <c r="K53" i="20"/>
  <c r="AH52" i="20"/>
  <c r="AG52" i="20"/>
  <c r="AF52" i="20"/>
  <c r="AE52" i="20"/>
  <c r="AD52" i="20"/>
  <c r="AB52" i="20"/>
  <c r="AA52" i="20"/>
  <c r="Z52" i="20"/>
  <c r="W52" i="20"/>
  <c r="V52" i="20"/>
  <c r="T52" i="20"/>
  <c r="R52" i="20"/>
  <c r="P52" i="20"/>
  <c r="O52" i="20"/>
  <c r="L52" i="20"/>
  <c r="K52" i="20"/>
  <c r="J52" i="20"/>
  <c r="AH51" i="20"/>
  <c r="AG51" i="20"/>
  <c r="AF51" i="20"/>
  <c r="AE51" i="20"/>
  <c r="AD51" i="20"/>
  <c r="AB51" i="20"/>
  <c r="AA51" i="20"/>
  <c r="W51" i="20"/>
  <c r="U51" i="20"/>
  <c r="Q51" i="20"/>
  <c r="P51" i="20"/>
  <c r="L51" i="20"/>
  <c r="K51" i="20"/>
  <c r="AH50" i="20"/>
  <c r="AG50" i="20"/>
  <c r="AF50" i="20"/>
  <c r="AE50" i="20"/>
  <c r="AD50" i="20"/>
  <c r="Z50" i="20"/>
  <c r="P50" i="20"/>
  <c r="F40" i="20"/>
  <c r="J40" i="20" s="1"/>
  <c r="E40" i="20"/>
  <c r="C40" i="20"/>
  <c r="C53" i="20" s="1"/>
  <c r="F39" i="20"/>
  <c r="J39" i="20" s="1"/>
  <c r="E39" i="20"/>
  <c r="C39" i="20"/>
  <c r="C52" i="20" s="1"/>
  <c r="F38" i="20"/>
  <c r="J38" i="20" s="1"/>
  <c r="E38" i="20"/>
  <c r="C38" i="20"/>
  <c r="C51" i="20" s="1"/>
  <c r="F37" i="20"/>
  <c r="J37" i="20" s="1"/>
  <c r="E37" i="20"/>
  <c r="C37" i="20"/>
  <c r="C50" i="20" s="1"/>
  <c r="F36" i="20"/>
  <c r="E36" i="20"/>
  <c r="C36" i="20"/>
  <c r="C49" i="20" s="1"/>
  <c r="F35" i="20"/>
  <c r="E35" i="20"/>
  <c r="C35" i="20"/>
  <c r="C48" i="20" s="1"/>
  <c r="F34" i="20"/>
  <c r="E34" i="20"/>
  <c r="C34" i="20"/>
  <c r="C47" i="20" s="1"/>
  <c r="F33" i="20"/>
  <c r="E33" i="20"/>
  <c r="C33" i="20"/>
  <c r="C46" i="20" s="1"/>
  <c r="F32" i="20"/>
  <c r="E32" i="20"/>
  <c r="C32" i="20"/>
  <c r="C45" i="20" s="1"/>
  <c r="F31" i="20"/>
  <c r="E31" i="20"/>
  <c r="C31" i="20"/>
  <c r="C44" i="20" s="1"/>
  <c r="AH21" i="20"/>
  <c r="AG21" i="20"/>
  <c r="AD21" i="20"/>
  <c r="AC21" i="20"/>
  <c r="X20" i="20"/>
  <c r="AM20" i="20" s="1"/>
  <c r="X19" i="20"/>
  <c r="AM19" i="20" s="1"/>
  <c r="X18" i="20"/>
  <c r="AM18" i="20" s="1"/>
  <c r="X17" i="20"/>
  <c r="AM17" i="20" s="1"/>
  <c r="X16" i="20"/>
  <c r="AM16" i="20" s="1"/>
  <c r="X14" i="20"/>
  <c r="AM14" i="20" s="1"/>
  <c r="X13" i="20"/>
  <c r="AM13" i="20" s="1"/>
  <c r="X12" i="20"/>
  <c r="AM12" i="20" s="1"/>
  <c r="X11" i="20"/>
  <c r="AM11" i="20" s="1"/>
  <c r="X10" i="20"/>
  <c r="AM10" i="20" s="1"/>
  <c r="V21" i="20"/>
  <c r="U21" i="20"/>
  <c r="T21" i="20"/>
  <c r="S21" i="20"/>
  <c r="R21" i="20"/>
  <c r="W20" i="20"/>
  <c r="D53" i="20" s="1"/>
  <c r="H53" i="20" s="1"/>
  <c r="W19" i="20"/>
  <c r="D52" i="20" s="1"/>
  <c r="H52" i="20" s="1"/>
  <c r="W18" i="20"/>
  <c r="D51" i="20" s="1"/>
  <c r="H51" i="20" s="1"/>
  <c r="AC51" i="20" s="1"/>
  <c r="W17" i="20"/>
  <c r="D50" i="20" s="1"/>
  <c r="H50" i="20" s="1"/>
  <c r="U50" i="20" s="1"/>
  <c r="W16" i="20"/>
  <c r="D49" i="20" s="1"/>
  <c r="H49" i="20" s="1"/>
  <c r="AC49" i="20" s="1"/>
  <c r="W14" i="20"/>
  <c r="D48" i="20" s="1"/>
  <c r="H48" i="20" s="1"/>
  <c r="W13" i="20"/>
  <c r="D47" i="20" s="1"/>
  <c r="H47" i="20" s="1"/>
  <c r="W12" i="20"/>
  <c r="D46" i="20" s="1"/>
  <c r="H46" i="20" s="1"/>
  <c r="Z46" i="20" s="1"/>
  <c r="W11" i="20"/>
  <c r="W10" i="20"/>
  <c r="W8" i="20"/>
  <c r="V8" i="20"/>
  <c r="U8" i="20"/>
  <c r="T8" i="20"/>
  <c r="S8" i="20"/>
  <c r="J8" i="20"/>
  <c r="R8" i="20" s="1"/>
  <c r="L40" i="22"/>
  <c r="M39" i="22"/>
  <c r="Z38" i="22"/>
  <c r="V38" i="22"/>
  <c r="L39" i="22"/>
  <c r="O39" i="22"/>
  <c r="P39" i="22"/>
  <c r="S39" i="22"/>
  <c r="T39" i="22"/>
  <c r="W39" i="22"/>
  <c r="X39" i="22"/>
  <c r="AA39" i="22"/>
  <c r="AB39" i="22"/>
  <c r="AE39" i="22"/>
  <c r="AF39" i="22"/>
  <c r="O40" i="22"/>
  <c r="S40" i="22"/>
  <c r="W40" i="22"/>
  <c r="AA40" i="22"/>
  <c r="AE40" i="22"/>
  <c r="K51" i="22"/>
  <c r="L51" i="22"/>
  <c r="M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AF51" i="22"/>
  <c r="AG51" i="22"/>
  <c r="AH51" i="22"/>
  <c r="K52" i="22"/>
  <c r="L52" i="22"/>
  <c r="M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AH52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AF53" i="22"/>
  <c r="AG53" i="22"/>
  <c r="AH53" i="22"/>
  <c r="J51" i="22"/>
  <c r="J52" i="22"/>
  <c r="J53" i="22"/>
  <c r="F32" i="22"/>
  <c r="F33" i="22"/>
  <c r="F34" i="22"/>
  <c r="F35" i="22"/>
  <c r="F36" i="22"/>
  <c r="F37" i="22"/>
  <c r="F38" i="22"/>
  <c r="F39" i="22"/>
  <c r="J39" i="22" s="1"/>
  <c r="F40" i="22"/>
  <c r="J40" i="22" s="1"/>
  <c r="O38" i="22"/>
  <c r="AH22" i="22"/>
  <c r="AG22" i="22"/>
  <c r="AJ11" i="22"/>
  <c r="AK11" i="22" s="1"/>
  <c r="AJ12" i="22"/>
  <c r="AK12" i="22" s="1"/>
  <c r="AJ13" i="22"/>
  <c r="AK13" i="22" s="1"/>
  <c r="AJ14" i="22"/>
  <c r="AK14" i="22" s="1"/>
  <c r="AJ10" i="22"/>
  <c r="AK10" i="22" s="1"/>
  <c r="AD22" i="22"/>
  <c r="AC22" i="22"/>
  <c r="S22" i="22"/>
  <c r="T22" i="22"/>
  <c r="U22" i="22"/>
  <c r="V22" i="22"/>
  <c r="R22" i="22"/>
  <c r="X21" i="22"/>
  <c r="AM21" i="22" s="1"/>
  <c r="X19" i="22"/>
  <c r="AM19" i="22" s="1"/>
  <c r="X18" i="22"/>
  <c r="AM18" i="22" s="1"/>
  <c r="X17" i="22"/>
  <c r="AM17" i="22" s="1"/>
  <c r="X16" i="22"/>
  <c r="AM16" i="22" s="1"/>
  <c r="X11" i="22"/>
  <c r="AM11" i="22" s="1"/>
  <c r="X12" i="22"/>
  <c r="AM12" i="22" s="1"/>
  <c r="X13" i="22"/>
  <c r="AM13" i="22" s="1"/>
  <c r="X14" i="22"/>
  <c r="AM14" i="22" s="1"/>
  <c r="X10" i="22"/>
  <c r="AM10" i="22" s="1"/>
  <c r="W21" i="22"/>
  <c r="W19" i="22"/>
  <c r="D53" i="22" s="1"/>
  <c r="W18" i="22"/>
  <c r="D52" i="22" s="1"/>
  <c r="W17" i="22"/>
  <c r="D51" i="22" s="1"/>
  <c r="W16" i="22"/>
  <c r="D50" i="22" s="1"/>
  <c r="W14" i="22"/>
  <c r="D49" i="22" s="1"/>
  <c r="W13" i="22"/>
  <c r="D48" i="22" s="1"/>
  <c r="W12" i="22"/>
  <c r="D47" i="22" s="1"/>
  <c r="W11" i="22"/>
  <c r="W10" i="22"/>
  <c r="W8" i="22"/>
  <c r="O22" i="22"/>
  <c r="D57" i="3"/>
  <c r="O47" i="21" l="1"/>
  <c r="AE47" i="21"/>
  <c r="P47" i="21"/>
  <c r="AF47" i="21"/>
  <c r="Q47" i="21"/>
  <c r="AG47" i="21"/>
  <c r="AD47" i="21"/>
  <c r="Y47" i="21"/>
  <c r="K47" i="21"/>
  <c r="AA47" i="21"/>
  <c r="AB47" i="21"/>
  <c r="AC47" i="21"/>
  <c r="S47" i="21"/>
  <c r="N47" i="21"/>
  <c r="T47" i="21"/>
  <c r="R47" i="21"/>
  <c r="U47" i="21"/>
  <c r="V47" i="21"/>
  <c r="W47" i="21"/>
  <c r="X47" i="21"/>
  <c r="Z47" i="21"/>
  <c r="AH47" i="21"/>
  <c r="L47" i="21"/>
  <c r="M47" i="21"/>
  <c r="J47" i="21"/>
  <c r="D50" i="21"/>
  <c r="H50" i="21" s="1"/>
  <c r="H51" i="21"/>
  <c r="D52" i="21"/>
  <c r="H52" i="21" s="1"/>
  <c r="D56" i="3"/>
  <c r="AN20" i="21"/>
  <c r="D45" i="21"/>
  <c r="H45" i="21" s="1"/>
  <c r="Z10" i="21"/>
  <c r="D54" i="21"/>
  <c r="H54" i="21" s="1"/>
  <c r="Z21" i="21"/>
  <c r="D53" i="21"/>
  <c r="H53" i="21" s="1"/>
  <c r="Z20" i="21"/>
  <c r="Z10" i="26"/>
  <c r="AB18" i="26"/>
  <c r="AB17" i="26"/>
  <c r="AB19" i="26"/>
  <c r="AB20" i="26"/>
  <c r="AB16" i="26"/>
  <c r="D45" i="20"/>
  <c r="H45" i="20" s="1"/>
  <c r="AE45" i="20" s="1"/>
  <c r="Y11" i="20"/>
  <c r="D44" i="20"/>
  <c r="H44" i="20" s="1"/>
  <c r="V44" i="20" s="1"/>
  <c r="Y10" i="20"/>
  <c r="D46" i="22"/>
  <c r="Y11" i="22"/>
  <c r="D45" i="22"/>
  <c r="Y10" i="22"/>
  <c r="Q22" i="22"/>
  <c r="R8" i="24"/>
  <c r="AB19" i="24" s="1"/>
  <c r="AP18" i="23"/>
  <c r="D38" i="23"/>
  <c r="H38" i="23" s="1"/>
  <c r="AP19" i="23"/>
  <c r="D39" i="23"/>
  <c r="H39" i="23" s="1"/>
  <c r="M11" i="18"/>
  <c r="M18" i="18" s="1"/>
  <c r="F21" i="18" s="1"/>
  <c r="F27" i="40" s="1"/>
  <c r="L18" i="18"/>
  <c r="F20" i="18" s="1"/>
  <c r="E27" i="40" s="1"/>
  <c r="AP21" i="23"/>
  <c r="D41" i="23"/>
  <c r="H41" i="23" s="1"/>
  <c r="AN22" i="23"/>
  <c r="E25" i="23" s="1"/>
  <c r="AL22" i="21"/>
  <c r="E25" i="21" s="1"/>
  <c r="F22" i="40" s="1"/>
  <c r="AK22" i="22"/>
  <c r="E25" i="22" s="1"/>
  <c r="K18" i="18"/>
  <c r="H50" i="23"/>
  <c r="H49" i="23"/>
  <c r="M49" i="23" s="1"/>
  <c r="D48" i="23"/>
  <c r="H48" i="23" s="1"/>
  <c r="U8" i="23"/>
  <c r="H54" i="23"/>
  <c r="AB12" i="26"/>
  <c r="AA20" i="26"/>
  <c r="AA16" i="26"/>
  <c r="AA14" i="26"/>
  <c r="AB13" i="26"/>
  <c r="AA19" i="26"/>
  <c r="AA11" i="26"/>
  <c r="AA10" i="26"/>
  <c r="AB14" i="26"/>
  <c r="AA18" i="26"/>
  <c r="AA12" i="26"/>
  <c r="AB11" i="26"/>
  <c r="AB10" i="26"/>
  <c r="AA17" i="26"/>
  <c r="AA13" i="26"/>
  <c r="AE48" i="20"/>
  <c r="H36" i="21"/>
  <c r="H38" i="21"/>
  <c r="AN18" i="21"/>
  <c r="D34" i="24"/>
  <c r="H34" i="24" s="1"/>
  <c r="AK14" i="24"/>
  <c r="D39" i="24"/>
  <c r="H39" i="24" s="1"/>
  <c r="L39" i="24" s="1"/>
  <c r="AK19" i="24"/>
  <c r="D38" i="24"/>
  <c r="H38" i="24" s="1"/>
  <c r="J38" i="24" s="1"/>
  <c r="AK18" i="24"/>
  <c r="D37" i="24"/>
  <c r="H37" i="24" s="1"/>
  <c r="AK17" i="24"/>
  <c r="D36" i="24"/>
  <c r="H36" i="24" s="1"/>
  <c r="AK16" i="24"/>
  <c r="D35" i="24"/>
  <c r="H35" i="24" s="1"/>
  <c r="P35" i="24" s="1"/>
  <c r="AK15" i="24"/>
  <c r="D37" i="21"/>
  <c r="H37" i="21" s="1"/>
  <c r="AN16" i="21"/>
  <c r="H39" i="21"/>
  <c r="AP20" i="23"/>
  <c r="D31" i="24"/>
  <c r="H31" i="24" s="1"/>
  <c r="AK11" i="24"/>
  <c r="D33" i="24"/>
  <c r="H33" i="24" s="1"/>
  <c r="AK13" i="24"/>
  <c r="N49" i="20"/>
  <c r="M49" i="20"/>
  <c r="AD49" i="20"/>
  <c r="AH49" i="20"/>
  <c r="AE49" i="20"/>
  <c r="W49" i="20"/>
  <c r="AF49" i="20"/>
  <c r="Y49" i="20"/>
  <c r="AG49" i="20"/>
  <c r="J46" i="20"/>
  <c r="E22" i="24"/>
  <c r="AH48" i="20"/>
  <c r="V47" i="20"/>
  <c r="AB16" i="25"/>
  <c r="AB10" i="25"/>
  <c r="AB17" i="25"/>
  <c r="AB15" i="25"/>
  <c r="AB18" i="25"/>
  <c r="Q22" i="25"/>
  <c r="AB21" i="25"/>
  <c r="E23" i="23"/>
  <c r="S8" i="21"/>
  <c r="AC16" i="21" s="1"/>
  <c r="Q22" i="21"/>
  <c r="E23" i="21"/>
  <c r="D22" i="40" s="1"/>
  <c r="E22" i="20"/>
  <c r="E23" i="22"/>
  <c r="D20" i="40" s="1"/>
  <c r="D30" i="24"/>
  <c r="H30" i="24" s="1"/>
  <c r="AD47" i="20"/>
  <c r="Z47" i="20"/>
  <c r="AD46" i="20"/>
  <c r="O48" i="20"/>
  <c r="AB48" i="20"/>
  <c r="P48" i="20"/>
  <c r="W48" i="20"/>
  <c r="AB20" i="20"/>
  <c r="AA19" i="20"/>
  <c r="Z18" i="20"/>
  <c r="AB16" i="20"/>
  <c r="AA14" i="20"/>
  <c r="Z13" i="20"/>
  <c r="AB11" i="20"/>
  <c r="AA10" i="20"/>
  <c r="Z20" i="20"/>
  <c r="AB18" i="20"/>
  <c r="Z16" i="20"/>
  <c r="Z11" i="20"/>
  <c r="AA18" i="20"/>
  <c r="AB14" i="20"/>
  <c r="AA13" i="20"/>
  <c r="AB10" i="20"/>
  <c r="AA20" i="20"/>
  <c r="Z19" i="20"/>
  <c r="AB17" i="20"/>
  <c r="AA16" i="20"/>
  <c r="Z14" i="20"/>
  <c r="AB12" i="20"/>
  <c r="AA11" i="20"/>
  <c r="Z10" i="20"/>
  <c r="AA17" i="20"/>
  <c r="AB13" i="20"/>
  <c r="AA12" i="20"/>
  <c r="AB19" i="20"/>
  <c r="Z17" i="20"/>
  <c r="Z12" i="20"/>
  <c r="V46" i="20"/>
  <c r="AH47" i="20"/>
  <c r="K48" i="20"/>
  <c r="R48" i="20"/>
  <c r="Z48" i="20"/>
  <c r="AF48" i="20"/>
  <c r="V48" i="20"/>
  <c r="AH46" i="20"/>
  <c r="J48" i="20"/>
  <c r="L48" i="20"/>
  <c r="T48" i="20"/>
  <c r="AA48" i="20"/>
  <c r="X22" i="21"/>
  <c r="H35" i="21"/>
  <c r="D46" i="21"/>
  <c r="H46" i="21" s="1"/>
  <c r="AI54" i="21"/>
  <c r="L49" i="24"/>
  <c r="P49" i="24"/>
  <c r="T49" i="24"/>
  <c r="X49" i="24"/>
  <c r="AB49" i="24"/>
  <c r="N49" i="24"/>
  <c r="V49" i="24"/>
  <c r="AD49" i="24"/>
  <c r="M49" i="24"/>
  <c r="Q49" i="24"/>
  <c r="U49" i="24"/>
  <c r="Y49" i="24"/>
  <c r="AC49" i="24"/>
  <c r="K49" i="24"/>
  <c r="R49" i="24"/>
  <c r="Z49" i="24"/>
  <c r="W49" i="24"/>
  <c r="AE49" i="24"/>
  <c r="S49" i="24"/>
  <c r="J49" i="24"/>
  <c r="AA49" i="24"/>
  <c r="O49" i="24"/>
  <c r="M46" i="24"/>
  <c r="Q46" i="24"/>
  <c r="U46" i="24"/>
  <c r="Y46" i="24"/>
  <c r="AC46" i="24"/>
  <c r="S46" i="24"/>
  <c r="AA46" i="24"/>
  <c r="N46" i="24"/>
  <c r="R46" i="24"/>
  <c r="V46" i="24"/>
  <c r="Z46" i="24"/>
  <c r="AD46" i="24"/>
  <c r="O46" i="24"/>
  <c r="W46" i="24"/>
  <c r="AE46" i="24"/>
  <c r="T46" i="24"/>
  <c r="AB46" i="24"/>
  <c r="J46" i="24"/>
  <c r="P46" i="24"/>
  <c r="X46" i="24"/>
  <c r="K46" i="24"/>
  <c r="L46" i="24"/>
  <c r="M50" i="24"/>
  <c r="Q50" i="24"/>
  <c r="U50" i="24"/>
  <c r="Y50" i="24"/>
  <c r="AC50" i="24"/>
  <c r="N50" i="24"/>
  <c r="R50" i="24"/>
  <c r="V50" i="24"/>
  <c r="Z50" i="24"/>
  <c r="AD50" i="24"/>
  <c r="P50" i="24"/>
  <c r="X50" i="24"/>
  <c r="J50" i="24"/>
  <c r="T50" i="24"/>
  <c r="AE50" i="24"/>
  <c r="S50" i="24"/>
  <c r="AA50" i="24"/>
  <c r="L50" i="24"/>
  <c r="AB50" i="24"/>
  <c r="O50" i="24"/>
  <c r="W50" i="24"/>
  <c r="K50" i="24"/>
  <c r="N47" i="24"/>
  <c r="R47" i="24"/>
  <c r="V47" i="24"/>
  <c r="Z47" i="24"/>
  <c r="AD47" i="24"/>
  <c r="J47" i="24"/>
  <c r="L47" i="24"/>
  <c r="T47" i="24"/>
  <c r="AB47" i="24"/>
  <c r="O47" i="24"/>
  <c r="S47" i="24"/>
  <c r="W47" i="24"/>
  <c r="AA47" i="24"/>
  <c r="AE47" i="24"/>
  <c r="P47" i="24"/>
  <c r="X47" i="24"/>
  <c r="U47" i="24"/>
  <c r="AC47" i="24"/>
  <c r="Q47" i="24"/>
  <c r="Y47" i="24"/>
  <c r="M47" i="24"/>
  <c r="K47" i="24"/>
  <c r="L45" i="24"/>
  <c r="P45" i="24"/>
  <c r="T45" i="24"/>
  <c r="X45" i="24"/>
  <c r="AB45" i="24"/>
  <c r="R45" i="24"/>
  <c r="Z45" i="24"/>
  <c r="M45" i="24"/>
  <c r="Q45" i="24"/>
  <c r="U45" i="24"/>
  <c r="Y45" i="24"/>
  <c r="AC45" i="24"/>
  <c r="K45" i="24"/>
  <c r="N45" i="24"/>
  <c r="V45" i="24"/>
  <c r="AD45" i="24"/>
  <c r="S45" i="24"/>
  <c r="O44" i="24"/>
  <c r="S44" i="24"/>
  <c r="W44" i="24"/>
  <c r="AA44" i="24"/>
  <c r="AE44" i="24"/>
  <c r="K44" i="24"/>
  <c r="Q44" i="24"/>
  <c r="Y44" i="24"/>
  <c r="L44" i="24"/>
  <c r="P44" i="24"/>
  <c r="T44" i="24"/>
  <c r="X44" i="24"/>
  <c r="AB44" i="24"/>
  <c r="J44" i="24"/>
  <c r="M44" i="24"/>
  <c r="U44" i="24"/>
  <c r="AC44" i="24"/>
  <c r="N51" i="24"/>
  <c r="R51" i="24"/>
  <c r="V51" i="24"/>
  <c r="Z51" i="24"/>
  <c r="AD51" i="24"/>
  <c r="J51" i="24"/>
  <c r="O51" i="24"/>
  <c r="S51" i="24"/>
  <c r="W51" i="24"/>
  <c r="AA51" i="24"/>
  <c r="AE51" i="24"/>
  <c r="Y51" i="24"/>
  <c r="AE45" i="24"/>
  <c r="AD44" i="24"/>
  <c r="O52" i="24"/>
  <c r="S52" i="24"/>
  <c r="W52" i="24"/>
  <c r="AA52" i="24"/>
  <c r="AE52" i="24"/>
  <c r="K52" i="24"/>
  <c r="L52" i="24"/>
  <c r="P52" i="24"/>
  <c r="T52" i="24"/>
  <c r="X52" i="24"/>
  <c r="AB52" i="24"/>
  <c r="J52" i="24"/>
  <c r="O48" i="24"/>
  <c r="S48" i="24"/>
  <c r="W48" i="24"/>
  <c r="AA48" i="24"/>
  <c r="AE48" i="24"/>
  <c r="K48" i="24"/>
  <c r="M48" i="24"/>
  <c r="U48" i="24"/>
  <c r="AC48" i="24"/>
  <c r="L48" i="24"/>
  <c r="P48" i="24"/>
  <c r="T48" i="24"/>
  <c r="X48" i="24"/>
  <c r="AB48" i="24"/>
  <c r="J48" i="24"/>
  <c r="Q48" i="24"/>
  <c r="Y48" i="24"/>
  <c r="J45" i="24"/>
  <c r="AD52" i="24"/>
  <c r="V52" i="24"/>
  <c r="N52" i="24"/>
  <c r="X51" i="24"/>
  <c r="P51" i="24"/>
  <c r="Z48" i="24"/>
  <c r="AA45" i="24"/>
  <c r="Z44" i="24"/>
  <c r="Q51" i="24"/>
  <c r="O45" i="24"/>
  <c r="N44" i="24"/>
  <c r="D43" i="24"/>
  <c r="H43" i="24" s="1"/>
  <c r="W20" i="24"/>
  <c r="K51" i="24"/>
  <c r="AC52" i="24"/>
  <c r="U52" i="24"/>
  <c r="M52" i="24"/>
  <c r="AC51" i="24"/>
  <c r="U51" i="24"/>
  <c r="M51" i="24"/>
  <c r="V48" i="24"/>
  <c r="W45" i="24"/>
  <c r="V44" i="24"/>
  <c r="D32" i="24"/>
  <c r="H32" i="24" s="1"/>
  <c r="Y32" i="24" s="1"/>
  <c r="K40" i="22"/>
  <c r="AH40" i="22"/>
  <c r="AD40" i="22"/>
  <c r="Z40" i="22"/>
  <c r="V40" i="22"/>
  <c r="R40" i="22"/>
  <c r="N40" i="22"/>
  <c r="AG40" i="22"/>
  <c r="AC40" i="22"/>
  <c r="Y40" i="22"/>
  <c r="U40" i="22"/>
  <c r="Q40" i="22"/>
  <c r="M40" i="22"/>
  <c r="AF40" i="22"/>
  <c r="AB40" i="22"/>
  <c r="X40" i="22"/>
  <c r="T40" i="22"/>
  <c r="P40" i="22"/>
  <c r="N33" i="24"/>
  <c r="R33" i="24"/>
  <c r="V33" i="24"/>
  <c r="Z33" i="24"/>
  <c r="AD33" i="24"/>
  <c r="Y33" i="24"/>
  <c r="O33" i="24"/>
  <c r="S33" i="24"/>
  <c r="W33" i="24"/>
  <c r="AA33" i="24"/>
  <c r="AE33" i="24"/>
  <c r="K33" i="24"/>
  <c r="U33" i="24"/>
  <c r="L33" i="24"/>
  <c r="P33" i="24"/>
  <c r="T33" i="24"/>
  <c r="X33" i="24"/>
  <c r="AB33" i="24"/>
  <c r="J33" i="24"/>
  <c r="M33" i="24"/>
  <c r="Q33" i="24"/>
  <c r="AC33" i="24"/>
  <c r="N37" i="24"/>
  <c r="R37" i="24"/>
  <c r="V37" i="24"/>
  <c r="Z37" i="24"/>
  <c r="AD37" i="24"/>
  <c r="Q37" i="24"/>
  <c r="AC37" i="24"/>
  <c r="O37" i="24"/>
  <c r="S37" i="24"/>
  <c r="W37" i="24"/>
  <c r="AA37" i="24"/>
  <c r="AE37" i="24"/>
  <c r="K37" i="24"/>
  <c r="M37" i="24"/>
  <c r="U37" i="24"/>
  <c r="L37" i="24"/>
  <c r="P37" i="24"/>
  <c r="T37" i="24"/>
  <c r="X37" i="24"/>
  <c r="AB37" i="24"/>
  <c r="J37" i="24"/>
  <c r="Y37" i="24"/>
  <c r="T31" i="24"/>
  <c r="X31" i="24"/>
  <c r="AB31" i="24"/>
  <c r="O31" i="24"/>
  <c r="W31" i="24"/>
  <c r="AA31" i="24"/>
  <c r="Q31" i="24"/>
  <c r="U31" i="24"/>
  <c r="Y31" i="24"/>
  <c r="AC31" i="24"/>
  <c r="N31" i="24"/>
  <c r="R31" i="24"/>
  <c r="Z31" i="24"/>
  <c r="AD31" i="24"/>
  <c r="S31" i="24"/>
  <c r="AE31" i="24"/>
  <c r="J39" i="24"/>
  <c r="T39" i="24"/>
  <c r="X39" i="24"/>
  <c r="Q39" i="24"/>
  <c r="U39" i="24"/>
  <c r="N39" i="24"/>
  <c r="R39" i="24"/>
  <c r="AD39" i="24"/>
  <c r="L35" i="24"/>
  <c r="AB35" i="24"/>
  <c r="Q35" i="24"/>
  <c r="S35" i="24"/>
  <c r="V35" i="24"/>
  <c r="W35" i="24"/>
  <c r="M36" i="24"/>
  <c r="Q36" i="24"/>
  <c r="U36" i="24"/>
  <c r="Y36" i="24"/>
  <c r="AC36" i="24"/>
  <c r="K36" i="24"/>
  <c r="P36" i="24"/>
  <c r="AB36" i="24"/>
  <c r="N36" i="24"/>
  <c r="R36" i="24"/>
  <c r="V36" i="24"/>
  <c r="Z36" i="24"/>
  <c r="AD36" i="24"/>
  <c r="J36" i="24"/>
  <c r="X36" i="24"/>
  <c r="O36" i="24"/>
  <c r="S36" i="24"/>
  <c r="W36" i="24"/>
  <c r="AA36" i="24"/>
  <c r="AE36" i="24"/>
  <c r="L36" i="24"/>
  <c r="T36" i="24"/>
  <c r="AE39" i="24"/>
  <c r="O34" i="24"/>
  <c r="S34" i="24"/>
  <c r="W34" i="24"/>
  <c r="AA34" i="24"/>
  <c r="AE34" i="24"/>
  <c r="N34" i="24"/>
  <c r="V34" i="24"/>
  <c r="L34" i="24"/>
  <c r="P34" i="24"/>
  <c r="T34" i="24"/>
  <c r="X34" i="24"/>
  <c r="AB34" i="24"/>
  <c r="AD34" i="24"/>
  <c r="M34" i="24"/>
  <c r="Q34" i="24"/>
  <c r="U34" i="24"/>
  <c r="Y34" i="24"/>
  <c r="AC34" i="24"/>
  <c r="K34" i="24"/>
  <c r="R34" i="24"/>
  <c r="Z34" i="24"/>
  <c r="J34" i="24"/>
  <c r="AA39" i="24"/>
  <c r="M32" i="24"/>
  <c r="Q32" i="24"/>
  <c r="U32" i="24"/>
  <c r="AC32" i="24"/>
  <c r="K32" i="24"/>
  <c r="P32" i="24"/>
  <c r="N32" i="24"/>
  <c r="R32" i="24"/>
  <c r="V32" i="24"/>
  <c r="AD32" i="24"/>
  <c r="J32" i="24"/>
  <c r="T32" i="24"/>
  <c r="S32" i="24"/>
  <c r="W32" i="24"/>
  <c r="AA32" i="24"/>
  <c r="L32" i="24"/>
  <c r="X32" i="24"/>
  <c r="K39" i="24"/>
  <c r="D34" i="21"/>
  <c r="H34" i="21" s="1"/>
  <c r="O38" i="24"/>
  <c r="AE38" i="24"/>
  <c r="P38" i="24"/>
  <c r="AD38" i="24"/>
  <c r="Y38" i="24"/>
  <c r="V38" i="24"/>
  <c r="D36" i="20"/>
  <c r="H36" i="20" s="1"/>
  <c r="J36" i="20" s="1"/>
  <c r="D40" i="21"/>
  <c r="H40" i="21" s="1"/>
  <c r="X20" i="24"/>
  <c r="AK20" i="24" s="1"/>
  <c r="Y22" i="21"/>
  <c r="D41" i="21"/>
  <c r="H41" i="21" s="1"/>
  <c r="D39" i="20"/>
  <c r="H39" i="20" s="1"/>
  <c r="D40" i="20"/>
  <c r="H40" i="20" s="1"/>
  <c r="AI37" i="20"/>
  <c r="D35" i="23"/>
  <c r="H35" i="23" s="1"/>
  <c r="Z21" i="26"/>
  <c r="F20" i="35" s="1"/>
  <c r="D34" i="20"/>
  <c r="H34" i="20" s="1"/>
  <c r="AH34" i="20" s="1"/>
  <c r="D38" i="20"/>
  <c r="H38" i="20" s="1"/>
  <c r="D35" i="20"/>
  <c r="H35" i="20" s="1"/>
  <c r="D37" i="20"/>
  <c r="H37" i="20" s="1"/>
  <c r="D32" i="21"/>
  <c r="H32" i="21" s="1"/>
  <c r="D33" i="21"/>
  <c r="H33" i="21" s="1"/>
  <c r="D32" i="23"/>
  <c r="H32" i="23" s="1"/>
  <c r="D33" i="23"/>
  <c r="H33" i="23" s="1"/>
  <c r="D34" i="23"/>
  <c r="H34" i="23" s="1"/>
  <c r="M34" i="23" s="1"/>
  <c r="AI41" i="21"/>
  <c r="D36" i="23"/>
  <c r="H36" i="23" s="1"/>
  <c r="H40" i="23"/>
  <c r="D31" i="20"/>
  <c r="H31" i="20" s="1"/>
  <c r="AE31" i="20" s="1"/>
  <c r="D32" i="20"/>
  <c r="H32" i="20" s="1"/>
  <c r="AH32" i="20" s="1"/>
  <c r="D33" i="20"/>
  <c r="H33" i="20" s="1"/>
  <c r="H37" i="23"/>
  <c r="AL22" i="23"/>
  <c r="AM22" i="23"/>
  <c r="E24" i="23" s="1"/>
  <c r="E23" i="40" s="1"/>
  <c r="AA22" i="23"/>
  <c r="AP22" i="23" s="1"/>
  <c r="AJ22" i="21"/>
  <c r="AK22" i="21"/>
  <c r="E24" i="21" s="1"/>
  <c r="E22" i="40" s="1"/>
  <c r="J45" i="20"/>
  <c r="O44" i="20"/>
  <c r="R45" i="20"/>
  <c r="P46" i="20"/>
  <c r="W46" i="20"/>
  <c r="AA46" i="20"/>
  <c r="AE46" i="20"/>
  <c r="W47" i="20"/>
  <c r="AA47" i="20"/>
  <c r="AE47" i="20"/>
  <c r="AF44" i="20"/>
  <c r="W45" i="20"/>
  <c r="P44" i="20"/>
  <c r="AA44" i="20"/>
  <c r="U45" i="20"/>
  <c r="T46" i="20"/>
  <c r="X46" i="20"/>
  <c r="AB46" i="20"/>
  <c r="AF46" i="20"/>
  <c r="T47" i="20"/>
  <c r="X47" i="20"/>
  <c r="AB47" i="20"/>
  <c r="AF47" i="20"/>
  <c r="J44" i="20"/>
  <c r="O45" i="20"/>
  <c r="U46" i="20"/>
  <c r="Y46" i="20"/>
  <c r="AC46" i="20"/>
  <c r="AG46" i="20"/>
  <c r="U47" i="20"/>
  <c r="Y47" i="20"/>
  <c r="AC47" i="20"/>
  <c r="AG47" i="20"/>
  <c r="D32" i="22"/>
  <c r="R47" i="20"/>
  <c r="N47" i="20"/>
  <c r="J47" i="20"/>
  <c r="Q47" i="20"/>
  <c r="L47" i="20"/>
  <c r="P47" i="20"/>
  <c r="K47" i="20"/>
  <c r="O47" i="20"/>
  <c r="S47" i="20"/>
  <c r="M47" i="20"/>
  <c r="T50" i="20"/>
  <c r="R49" i="20"/>
  <c r="J50" i="20"/>
  <c r="S46" i="20"/>
  <c r="O46" i="20"/>
  <c r="K46" i="20"/>
  <c r="R46" i="20"/>
  <c r="M46" i="20"/>
  <c r="Q46" i="20"/>
  <c r="L46" i="20"/>
  <c r="AA50" i="20"/>
  <c r="W50" i="20"/>
  <c r="S50" i="20"/>
  <c r="O50" i="20"/>
  <c r="K50" i="20"/>
  <c r="AC50" i="20"/>
  <c r="X50" i="20"/>
  <c r="R50" i="20"/>
  <c r="M50" i="20"/>
  <c r="AB50" i="20"/>
  <c r="V50" i="20"/>
  <c r="Q50" i="20"/>
  <c r="L50" i="20"/>
  <c r="N46" i="20"/>
  <c r="AB49" i="20"/>
  <c r="X49" i="20"/>
  <c r="T49" i="20"/>
  <c r="P49" i="20"/>
  <c r="L49" i="20"/>
  <c r="AA49" i="20"/>
  <c r="V49" i="20"/>
  <c r="Q49" i="20"/>
  <c r="K49" i="20"/>
  <c r="Z49" i="20"/>
  <c r="U49" i="20"/>
  <c r="O49" i="20"/>
  <c r="J49" i="20"/>
  <c r="S49" i="20"/>
  <c r="N50" i="20"/>
  <c r="Y50" i="20"/>
  <c r="R44" i="20"/>
  <c r="AB44" i="20"/>
  <c r="AF45" i="20"/>
  <c r="P45" i="20"/>
  <c r="Y45" i="20"/>
  <c r="AG48" i="20"/>
  <c r="AC48" i="20"/>
  <c r="Y48" i="20"/>
  <c r="U48" i="20"/>
  <c r="Q48" i="20"/>
  <c r="M48" i="20"/>
  <c r="N48" i="20"/>
  <c r="S48" i="20"/>
  <c r="X48" i="20"/>
  <c r="AD48" i="20"/>
  <c r="M51" i="20"/>
  <c r="S51" i="20"/>
  <c r="X51" i="20"/>
  <c r="AC52" i="20"/>
  <c r="Y52" i="20"/>
  <c r="U52" i="20"/>
  <c r="Q52" i="20"/>
  <c r="M52" i="20"/>
  <c r="N52" i="20"/>
  <c r="S52" i="20"/>
  <c r="X52" i="20"/>
  <c r="AB53" i="20"/>
  <c r="X53" i="20"/>
  <c r="T53" i="20"/>
  <c r="P53" i="20"/>
  <c r="L53" i="20"/>
  <c r="N53" i="20"/>
  <c r="S53" i="20"/>
  <c r="Y53" i="20"/>
  <c r="AG44" i="20"/>
  <c r="Y44" i="20"/>
  <c r="U44" i="20"/>
  <c r="N44" i="20"/>
  <c r="S44" i="20"/>
  <c r="X44" i="20"/>
  <c r="Z51" i="20"/>
  <c r="V51" i="20"/>
  <c r="R51" i="20"/>
  <c r="N51" i="20"/>
  <c r="J51" i="20"/>
  <c r="O51" i="20"/>
  <c r="T51" i="20"/>
  <c r="Y51" i="20"/>
  <c r="J53" i="20"/>
  <c r="O53" i="20"/>
  <c r="U53" i="20"/>
  <c r="Z53" i="20"/>
  <c r="AI21" i="20"/>
  <c r="X21" i="20"/>
  <c r="AM21" i="20" s="1"/>
  <c r="W21" i="20"/>
  <c r="AH38" i="22"/>
  <c r="AH39" i="22"/>
  <c r="AD39" i="22"/>
  <c r="Z39" i="22"/>
  <c r="V39" i="22"/>
  <c r="R39" i="22"/>
  <c r="N39" i="22"/>
  <c r="AD38" i="22"/>
  <c r="N38" i="22"/>
  <c r="R38" i="22"/>
  <c r="K39" i="22"/>
  <c r="AG39" i="22"/>
  <c r="AC39" i="22"/>
  <c r="Y39" i="22"/>
  <c r="U39" i="22"/>
  <c r="Q39" i="22"/>
  <c r="AG38" i="22"/>
  <c r="AC38" i="22"/>
  <c r="Y38" i="22"/>
  <c r="U38" i="22"/>
  <c r="Q38" i="22"/>
  <c r="M38" i="22"/>
  <c r="J38" i="22"/>
  <c r="K38" i="22"/>
  <c r="AF38" i="22"/>
  <c r="AB38" i="22"/>
  <c r="X38" i="22"/>
  <c r="T38" i="22"/>
  <c r="P38" i="22"/>
  <c r="L38" i="22"/>
  <c r="AE38" i="22"/>
  <c r="AA38" i="22"/>
  <c r="W38" i="22"/>
  <c r="S38" i="22"/>
  <c r="AI22" i="22"/>
  <c r="AJ22" i="22"/>
  <c r="E24" i="22" s="1"/>
  <c r="E20" i="40" s="1"/>
  <c r="X22" i="22"/>
  <c r="AM22" i="22" s="1"/>
  <c r="W22" i="22"/>
  <c r="V8" i="22"/>
  <c r="U8" i="22"/>
  <c r="T8" i="22"/>
  <c r="R8" i="22"/>
  <c r="E14" i="35" l="1"/>
  <c r="AA11" i="24"/>
  <c r="AB15" i="24"/>
  <c r="S45" i="20"/>
  <c r="M45" i="20"/>
  <c r="K45" i="20"/>
  <c r="N45" i="20"/>
  <c r="X45" i="20"/>
  <c r="AC45" i="20"/>
  <c r="AH45" i="20"/>
  <c r="AG45" i="20"/>
  <c r="AG54" i="20" s="1"/>
  <c r="D21" i="5"/>
  <c r="D21" i="40"/>
  <c r="S46" i="21"/>
  <c r="N46" i="21"/>
  <c r="T46" i="21"/>
  <c r="R46" i="21"/>
  <c r="U46" i="21"/>
  <c r="J46" i="21"/>
  <c r="W46" i="21"/>
  <c r="Z46" i="21"/>
  <c r="X46" i="21"/>
  <c r="AD46" i="21"/>
  <c r="Y46" i="21"/>
  <c r="V46" i="21"/>
  <c r="O46" i="21"/>
  <c r="P46" i="21"/>
  <c r="Q46" i="21"/>
  <c r="K46" i="21"/>
  <c r="AA46" i="21"/>
  <c r="L46" i="21"/>
  <c r="AB46" i="21"/>
  <c r="M46" i="21"/>
  <c r="AC46" i="21"/>
  <c r="AH46" i="21"/>
  <c r="AH55" i="21" s="1"/>
  <c r="AB78" i="40" s="1"/>
  <c r="AE46" i="21"/>
  <c r="AF46" i="21"/>
  <c r="AG46" i="21"/>
  <c r="D24" i="5"/>
  <c r="D24" i="40"/>
  <c r="W45" i="21"/>
  <c r="Z45" i="21"/>
  <c r="X45" i="21"/>
  <c r="V45" i="21"/>
  <c r="U45" i="21"/>
  <c r="N45" i="21"/>
  <c r="K45" i="21"/>
  <c r="AA45" i="21"/>
  <c r="L45" i="21"/>
  <c r="AB45" i="21"/>
  <c r="AD45" i="21"/>
  <c r="Y45" i="21"/>
  <c r="AH45" i="21"/>
  <c r="S45" i="21"/>
  <c r="T45" i="21"/>
  <c r="Q45" i="21"/>
  <c r="O45" i="21"/>
  <c r="AE45" i="21"/>
  <c r="P45" i="21"/>
  <c r="P55" i="21" s="1"/>
  <c r="J78" i="40" s="1"/>
  <c r="AF45" i="21"/>
  <c r="M45" i="21"/>
  <c r="AC45" i="21"/>
  <c r="R45" i="21"/>
  <c r="J45" i="21"/>
  <c r="AG45" i="21"/>
  <c r="T45" i="20"/>
  <c r="Q45" i="20"/>
  <c r="AD45" i="20"/>
  <c r="L45" i="20"/>
  <c r="AB45" i="20"/>
  <c r="V45" i="20"/>
  <c r="V54" i="20" s="1"/>
  <c r="AA45" i="20"/>
  <c r="Z45" i="20"/>
  <c r="AE19" i="23"/>
  <c r="AE16" i="23"/>
  <c r="AE14" i="23"/>
  <c r="AD21" i="23"/>
  <c r="AD13" i="23"/>
  <c r="AE11" i="23"/>
  <c r="AE10" i="23"/>
  <c r="AD18" i="23"/>
  <c r="AD14" i="23"/>
  <c r="AE21" i="23"/>
  <c r="AE12" i="23"/>
  <c r="AD19" i="23"/>
  <c r="AD11" i="23"/>
  <c r="AE18" i="23"/>
  <c r="AD20" i="23"/>
  <c r="AE20" i="23"/>
  <c r="AD10" i="23"/>
  <c r="AE13" i="23"/>
  <c r="AD12" i="23"/>
  <c r="AD16" i="23"/>
  <c r="AC19" i="23"/>
  <c r="AC16" i="23"/>
  <c r="AC14" i="23"/>
  <c r="AC20" i="23"/>
  <c r="AC11" i="23"/>
  <c r="AC10" i="23"/>
  <c r="AC21" i="23"/>
  <c r="AC12" i="23"/>
  <c r="AC18" i="23"/>
  <c r="AC13" i="23"/>
  <c r="F20" i="5"/>
  <c r="F20" i="40"/>
  <c r="AB15" i="21"/>
  <c r="AC14" i="21"/>
  <c r="AH36" i="23"/>
  <c r="M36" i="23"/>
  <c r="AF35" i="23"/>
  <c r="M35" i="23"/>
  <c r="Z33" i="23"/>
  <c r="M33" i="23"/>
  <c r="M37" i="23"/>
  <c r="P37" i="23"/>
  <c r="Y37" i="23"/>
  <c r="Q37" i="23"/>
  <c r="W37" i="23"/>
  <c r="N37" i="23"/>
  <c r="AI37" i="23"/>
  <c r="AB37" i="23"/>
  <c r="T37" i="23"/>
  <c r="AC37" i="23"/>
  <c r="U37" i="23"/>
  <c r="Z37" i="23"/>
  <c r="R37" i="23"/>
  <c r="AF37" i="23"/>
  <c r="X37" i="23"/>
  <c r="AG37" i="23"/>
  <c r="AE37" i="23"/>
  <c r="AD37" i="23"/>
  <c r="V37" i="23"/>
  <c r="AJ37" i="23"/>
  <c r="S37" i="23"/>
  <c r="AK37" i="23"/>
  <c r="O37" i="23"/>
  <c r="AH37" i="23"/>
  <c r="AA37" i="23"/>
  <c r="Q38" i="23"/>
  <c r="O38" i="23"/>
  <c r="N38" i="23"/>
  <c r="P38" i="23"/>
  <c r="M38" i="23"/>
  <c r="K34" i="21"/>
  <c r="O34" i="21"/>
  <c r="S34" i="21"/>
  <c r="W34" i="21"/>
  <c r="AA34" i="21"/>
  <c r="AE34" i="21"/>
  <c r="U34" i="21"/>
  <c r="AG34" i="21"/>
  <c r="N34" i="21"/>
  <c r="Z34" i="21"/>
  <c r="AH34" i="21"/>
  <c r="L34" i="21"/>
  <c r="P34" i="21"/>
  <c r="T34" i="21"/>
  <c r="X34" i="21"/>
  <c r="AB34" i="21"/>
  <c r="AF34" i="21"/>
  <c r="M34" i="21"/>
  <c r="Q34" i="21"/>
  <c r="Y34" i="21"/>
  <c r="AC34" i="21"/>
  <c r="R34" i="21"/>
  <c r="V34" i="21"/>
  <c r="AD34" i="21"/>
  <c r="K33" i="21"/>
  <c r="O33" i="21"/>
  <c r="S33" i="21"/>
  <c r="W33" i="21"/>
  <c r="AA33" i="21"/>
  <c r="AE33" i="21"/>
  <c r="R33" i="21"/>
  <c r="AD33" i="21"/>
  <c r="L33" i="21"/>
  <c r="P33" i="21"/>
  <c r="T33" i="21"/>
  <c r="X33" i="21"/>
  <c r="AB33" i="21"/>
  <c r="AF33" i="21"/>
  <c r="M33" i="21"/>
  <c r="Q33" i="21"/>
  <c r="U33" i="21"/>
  <c r="Y33" i="21"/>
  <c r="AC33" i="21"/>
  <c r="AG33" i="21"/>
  <c r="N33" i="21"/>
  <c r="V33" i="21"/>
  <c r="Z33" i="21"/>
  <c r="AH33" i="21"/>
  <c r="D23" i="5"/>
  <c r="D23" i="40"/>
  <c r="F23" i="5"/>
  <c r="F23" i="40"/>
  <c r="N32" i="21"/>
  <c r="R32" i="21"/>
  <c r="V32" i="21"/>
  <c r="Z32" i="21"/>
  <c r="AD32" i="21"/>
  <c r="AH32" i="21"/>
  <c r="K32" i="21"/>
  <c r="O32" i="21"/>
  <c r="S32" i="21"/>
  <c r="W32" i="21"/>
  <c r="AA32" i="21"/>
  <c r="AE32" i="21"/>
  <c r="L32" i="21"/>
  <c r="P32" i="21"/>
  <c r="T32" i="21"/>
  <c r="X32" i="21"/>
  <c r="AB32" i="21"/>
  <c r="AF32" i="21"/>
  <c r="M32" i="21"/>
  <c r="Q32" i="21"/>
  <c r="U32" i="21"/>
  <c r="Y32" i="21"/>
  <c r="AC32" i="21"/>
  <c r="AG32" i="21"/>
  <c r="AB16" i="24"/>
  <c r="AB14" i="21"/>
  <c r="AB17" i="21"/>
  <c r="AC17" i="21"/>
  <c r="Z16" i="24"/>
  <c r="AB14" i="24"/>
  <c r="AA15" i="21"/>
  <c r="AA14" i="21"/>
  <c r="AB13" i="24"/>
  <c r="AA10" i="24"/>
  <c r="AA17" i="21"/>
  <c r="AC15" i="21"/>
  <c r="G7" i="34"/>
  <c r="AC55" i="21"/>
  <c r="W78" i="40" s="1"/>
  <c r="AA55" i="21"/>
  <c r="U78" i="40" s="1"/>
  <c r="W55" i="21"/>
  <c r="Q78" i="40" s="1"/>
  <c r="V55" i="21"/>
  <c r="P78" i="40" s="1"/>
  <c r="D22" i="5"/>
  <c r="F22" i="5"/>
  <c r="AA17" i="24"/>
  <c r="AA16" i="24"/>
  <c r="AB12" i="24"/>
  <c r="Z18" i="24"/>
  <c r="AA12" i="24"/>
  <c r="AB11" i="24"/>
  <c r="Z17" i="24"/>
  <c r="AB10" i="24"/>
  <c r="AB18" i="24"/>
  <c r="Z19" i="24"/>
  <c r="Z14" i="24"/>
  <c r="AA19" i="24"/>
  <c r="Z15" i="24"/>
  <c r="Z13" i="24"/>
  <c r="AA18" i="24"/>
  <c r="AA13" i="24"/>
  <c r="Z11" i="24"/>
  <c r="Z10" i="24"/>
  <c r="AA15" i="24"/>
  <c r="Z12" i="24"/>
  <c r="AB17" i="24"/>
  <c r="AA14" i="24"/>
  <c r="F27" i="5"/>
  <c r="AC21" i="21"/>
  <c r="Q44" i="20"/>
  <c r="W44" i="20"/>
  <c r="AE44" i="20"/>
  <c r="AD44" i="20"/>
  <c r="AD54" i="20" s="1"/>
  <c r="M44" i="20"/>
  <c r="AC44" i="20"/>
  <c r="L44" i="20"/>
  <c r="L54" i="20" s="1"/>
  <c r="T44" i="20"/>
  <c r="T54" i="20" s="1"/>
  <c r="AH44" i="20"/>
  <c r="AH54" i="20" s="1"/>
  <c r="K44" i="20"/>
  <c r="K54" i="20" s="1"/>
  <c r="Z44" i="20"/>
  <c r="AN22" i="21"/>
  <c r="L31" i="24"/>
  <c r="AH31" i="24"/>
  <c r="AF31" i="24"/>
  <c r="AG31" i="24"/>
  <c r="K43" i="24"/>
  <c r="AF43" i="24"/>
  <c r="AF53" i="24" s="1"/>
  <c r="AG43" i="24"/>
  <c r="AG53" i="24" s="1"/>
  <c r="AH43" i="24"/>
  <c r="AH53" i="24" s="1"/>
  <c r="N30" i="24"/>
  <c r="AH30" i="24"/>
  <c r="Y50" i="23"/>
  <c r="N50" i="23"/>
  <c r="AD50" i="23"/>
  <c r="W50" i="23"/>
  <c r="T50" i="23"/>
  <c r="AJ50" i="23"/>
  <c r="AK50" i="23"/>
  <c r="P50" i="23"/>
  <c r="AC50" i="23"/>
  <c r="R50" i="23"/>
  <c r="AH50" i="23"/>
  <c r="AA50" i="23"/>
  <c r="X50" i="23"/>
  <c r="S50" i="23"/>
  <c r="AF50" i="23"/>
  <c r="Q50" i="23"/>
  <c r="AG50" i="23"/>
  <c r="V50" i="23"/>
  <c r="M50" i="23"/>
  <c r="O50" i="23"/>
  <c r="AE50" i="23"/>
  <c r="AB50" i="23"/>
  <c r="U50" i="23"/>
  <c r="Z50" i="23"/>
  <c r="AI50" i="23"/>
  <c r="AI51" i="21"/>
  <c r="AI52" i="21"/>
  <c r="K31" i="24"/>
  <c r="M31" i="24"/>
  <c r="J31" i="24"/>
  <c r="P31" i="24"/>
  <c r="V31" i="24"/>
  <c r="D20" i="5"/>
  <c r="O55" i="21"/>
  <c r="I78" i="40" s="1"/>
  <c r="AE55" i="21"/>
  <c r="Y78" i="40" s="1"/>
  <c r="AF55" i="21"/>
  <c r="Z78" i="40" s="1"/>
  <c r="N49" i="23"/>
  <c r="AE49" i="23"/>
  <c r="AH49" i="23"/>
  <c r="AB49" i="23"/>
  <c r="Q30" i="24"/>
  <c r="J30" i="24"/>
  <c r="W30" i="24"/>
  <c r="AB11" i="21"/>
  <c r="AA18" i="21"/>
  <c r="AB18" i="21"/>
  <c r="AC20" i="21"/>
  <c r="AA21" i="21"/>
  <c r="AC18" i="21"/>
  <c r="AC11" i="21"/>
  <c r="AA11" i="21"/>
  <c r="AB21" i="21"/>
  <c r="P30" i="24"/>
  <c r="Z32" i="20"/>
  <c r="AC30" i="24"/>
  <c r="AE30" i="24"/>
  <c r="AD30" i="24"/>
  <c r="AK48" i="23"/>
  <c r="AB48" i="23"/>
  <c r="AG48" i="23"/>
  <c r="T48" i="23"/>
  <c r="AA48" i="23"/>
  <c r="Y48" i="23"/>
  <c r="AD48" i="23"/>
  <c r="AJ48" i="23"/>
  <c r="R48" i="23"/>
  <c r="O48" i="23"/>
  <c r="AI48" i="23"/>
  <c r="U48" i="23"/>
  <c r="M48" i="23"/>
  <c r="O49" i="23"/>
  <c r="AK49" i="23"/>
  <c r="W49" i="23"/>
  <c r="R49" i="23"/>
  <c r="AC49" i="23"/>
  <c r="U49" i="23"/>
  <c r="T49" i="23"/>
  <c r="Z49" i="23"/>
  <c r="AJ49" i="23"/>
  <c r="R30" i="24"/>
  <c r="T30" i="24"/>
  <c r="AA30" i="24"/>
  <c r="AG30" i="24"/>
  <c r="AF30" i="24"/>
  <c r="M30" i="24"/>
  <c r="V30" i="24"/>
  <c r="S30" i="24"/>
  <c r="Y20" i="24"/>
  <c r="S33" i="23"/>
  <c r="H53" i="23"/>
  <c r="AL53" i="23" s="1"/>
  <c r="H52" i="23"/>
  <c r="H51" i="23"/>
  <c r="D47" i="23"/>
  <c r="H47" i="23" s="1"/>
  <c r="T47" i="23" s="1"/>
  <c r="D46" i="23"/>
  <c r="H46" i="23" s="1"/>
  <c r="P46" i="23" s="1"/>
  <c r="D45" i="23"/>
  <c r="H45" i="23" s="1"/>
  <c r="T45" i="23" s="1"/>
  <c r="Z22" i="21"/>
  <c r="AC32" i="20"/>
  <c r="L32" i="20"/>
  <c r="AA32" i="20"/>
  <c r="J32" i="20"/>
  <c r="M32" i="20"/>
  <c r="AE32" i="20"/>
  <c r="AB32" i="20"/>
  <c r="AD32" i="20"/>
  <c r="Q32" i="20"/>
  <c r="X32" i="20"/>
  <c r="O32" i="20"/>
  <c r="P49" i="23"/>
  <c r="Q49" i="23"/>
  <c r="X48" i="23"/>
  <c r="N48" i="23"/>
  <c r="AI49" i="23"/>
  <c r="AG49" i="23"/>
  <c r="AF49" i="23"/>
  <c r="AC48" i="23"/>
  <c r="S48" i="23"/>
  <c r="W48" i="23"/>
  <c r="AH48" i="23"/>
  <c r="AA16" i="21"/>
  <c r="AC10" i="21"/>
  <c r="AC12" i="21"/>
  <c r="AA20" i="21"/>
  <c r="AB20" i="21"/>
  <c r="V49" i="23"/>
  <c r="N32" i="20"/>
  <c r="AG32" i="20"/>
  <c r="W32" i="20"/>
  <c r="Z22" i="23"/>
  <c r="AB22" i="23" s="1"/>
  <c r="S49" i="23"/>
  <c r="X49" i="23"/>
  <c r="P48" i="23"/>
  <c r="Q48" i="23"/>
  <c r="V48" i="23"/>
  <c r="AD49" i="23"/>
  <c r="AA49" i="23"/>
  <c r="Y49" i="23"/>
  <c r="AF48" i="23"/>
  <c r="AE48" i="23"/>
  <c r="Z48" i="23"/>
  <c r="AB12" i="21"/>
  <c r="AA10" i="21"/>
  <c r="AB16" i="21"/>
  <c r="AA12" i="21"/>
  <c r="AB10" i="21"/>
  <c r="Y21" i="20"/>
  <c r="AI36" i="23"/>
  <c r="U33" i="23"/>
  <c r="AC54" i="20"/>
  <c r="Y30" i="24"/>
  <c r="AB30" i="24"/>
  <c r="L30" i="24"/>
  <c r="O30" i="24"/>
  <c r="K30" i="24"/>
  <c r="Z30" i="24"/>
  <c r="U30" i="24"/>
  <c r="X30" i="24"/>
  <c r="AI50" i="21"/>
  <c r="AE36" i="20"/>
  <c r="AA36" i="20"/>
  <c r="W36" i="20"/>
  <c r="S36" i="20"/>
  <c r="O36" i="20"/>
  <c r="K36" i="20"/>
  <c r="AH36" i="20"/>
  <c r="AD36" i="20"/>
  <c r="V36" i="20"/>
  <c r="R36" i="20"/>
  <c r="N36" i="20"/>
  <c r="AC36" i="20"/>
  <c r="Y36" i="20"/>
  <c r="Q36" i="20"/>
  <c r="AF36" i="20"/>
  <c r="AB36" i="20"/>
  <c r="X36" i="20"/>
  <c r="T36" i="20"/>
  <c r="P36" i="20"/>
  <c r="L36" i="20"/>
  <c r="Z36" i="20"/>
  <c r="AG36" i="20"/>
  <c r="U36" i="20"/>
  <c r="M36" i="20"/>
  <c r="AG35" i="23"/>
  <c r="U35" i="23"/>
  <c r="S34" i="20"/>
  <c r="P34" i="20"/>
  <c r="N36" i="23"/>
  <c r="Z36" i="23"/>
  <c r="AD34" i="20"/>
  <c r="W36" i="23"/>
  <c r="AG36" i="23"/>
  <c r="O34" i="20"/>
  <c r="R34" i="20"/>
  <c r="R36" i="23"/>
  <c r="AE35" i="23"/>
  <c r="Y36" i="23"/>
  <c r="AF36" i="23"/>
  <c r="N34" i="20"/>
  <c r="T35" i="23"/>
  <c r="O36" i="23"/>
  <c r="AA36" i="23"/>
  <c r="O35" i="23"/>
  <c r="AB36" i="23"/>
  <c r="T36" i="23"/>
  <c r="T34" i="20"/>
  <c r="AE34" i="20"/>
  <c r="U36" i="23"/>
  <c r="S36" i="23"/>
  <c r="AD36" i="23"/>
  <c r="AK36" i="23"/>
  <c r="X36" i="23"/>
  <c r="AA21" i="26"/>
  <c r="P21" i="26"/>
  <c r="AB22" i="25"/>
  <c r="AC21" i="25"/>
  <c r="AC18" i="25"/>
  <c r="AC15" i="25"/>
  <c r="AC17" i="25"/>
  <c r="AC16" i="25"/>
  <c r="AC10" i="25"/>
  <c r="V31" i="20"/>
  <c r="AC31" i="20"/>
  <c r="W31" i="20"/>
  <c r="M31" i="20"/>
  <c r="AB31" i="20"/>
  <c r="S31" i="20"/>
  <c r="AH31" i="20"/>
  <c r="R31" i="20"/>
  <c r="AF31" i="20"/>
  <c r="Y31" i="20"/>
  <c r="T31" i="20"/>
  <c r="N33" i="23"/>
  <c r="W33" i="23"/>
  <c r="AK33" i="23"/>
  <c r="AD33" i="23"/>
  <c r="O31" i="20"/>
  <c r="AD31" i="20"/>
  <c r="N31" i="20"/>
  <c r="X31" i="20"/>
  <c r="U31" i="20"/>
  <c r="L31" i="20"/>
  <c r="R33" i="23"/>
  <c r="P33" i="23"/>
  <c r="AC33" i="23"/>
  <c r="AJ33" i="23"/>
  <c r="AE33" i="23"/>
  <c r="AH33" i="23"/>
  <c r="AA31" i="20"/>
  <c r="K31" i="20"/>
  <c r="Z31" i="20"/>
  <c r="J31" i="20"/>
  <c r="P31" i="20"/>
  <c r="AG31" i="20"/>
  <c r="Q31" i="20"/>
  <c r="J34" i="21"/>
  <c r="V33" i="23"/>
  <c r="X33" i="23"/>
  <c r="Y33" i="23"/>
  <c r="AF33" i="23"/>
  <c r="AA33" i="23"/>
  <c r="AK32" i="23"/>
  <c r="AC32" i="23"/>
  <c r="AI52" i="24"/>
  <c r="V32" i="20"/>
  <c r="AE54" i="20"/>
  <c r="Y32" i="20"/>
  <c r="S32" i="20"/>
  <c r="T32" i="20"/>
  <c r="AI48" i="20"/>
  <c r="R54" i="20"/>
  <c r="AA54" i="20"/>
  <c r="R32" i="20"/>
  <c r="U32" i="20"/>
  <c r="K32" i="20"/>
  <c r="AF32" i="20"/>
  <c r="P32" i="20"/>
  <c r="W35" i="23"/>
  <c r="N35" i="23"/>
  <c r="AA35" i="23"/>
  <c r="AC35" i="23"/>
  <c r="S35" i="23"/>
  <c r="R35" i="23"/>
  <c r="AL41" i="23"/>
  <c r="Y35" i="23"/>
  <c r="X35" i="23"/>
  <c r="AH35" i="23"/>
  <c r="AB35" i="23"/>
  <c r="AJ35" i="23"/>
  <c r="AD35" i="23"/>
  <c r="P35" i="23"/>
  <c r="Q35" i="23"/>
  <c r="V35" i="23"/>
  <c r="Q36" i="23"/>
  <c r="V36" i="23"/>
  <c r="Q33" i="23"/>
  <c r="O33" i="23"/>
  <c r="T33" i="23"/>
  <c r="M32" i="23"/>
  <c r="P36" i="23"/>
  <c r="AG33" i="23"/>
  <c r="AC36" i="23"/>
  <c r="Z35" i="23"/>
  <c r="AB33" i="23"/>
  <c r="AJ36" i="23"/>
  <c r="AK35" i="23"/>
  <c r="AI33" i="23"/>
  <c r="AE36" i="23"/>
  <c r="U38" i="24"/>
  <c r="AA38" i="24"/>
  <c r="O35" i="24"/>
  <c r="AC35" i="24"/>
  <c r="X35" i="24"/>
  <c r="N38" i="24"/>
  <c r="AB38" i="24"/>
  <c r="L38" i="24"/>
  <c r="R35" i="24"/>
  <c r="M35" i="24"/>
  <c r="S39" i="24"/>
  <c r="K38" i="24"/>
  <c r="Q38" i="24"/>
  <c r="X38" i="24"/>
  <c r="Z38" i="24"/>
  <c r="W38" i="24"/>
  <c r="AD35" i="24"/>
  <c r="N35" i="24"/>
  <c r="Y35" i="24"/>
  <c r="AA35" i="24"/>
  <c r="T35" i="24"/>
  <c r="Z39" i="24"/>
  <c r="AC39" i="24"/>
  <c r="M39" i="24"/>
  <c r="P39" i="24"/>
  <c r="N43" i="24"/>
  <c r="N53" i="24" s="1"/>
  <c r="R43" i="24"/>
  <c r="R53" i="24" s="1"/>
  <c r="V43" i="24"/>
  <c r="V53" i="24" s="1"/>
  <c r="Z43" i="24"/>
  <c r="Z53" i="24" s="1"/>
  <c r="AD43" i="24"/>
  <c r="AD53" i="24" s="1"/>
  <c r="L43" i="24"/>
  <c r="L53" i="24" s="1"/>
  <c r="T43" i="24"/>
  <c r="T53" i="24" s="1"/>
  <c r="O43" i="24"/>
  <c r="O53" i="24" s="1"/>
  <c r="S43" i="24"/>
  <c r="S53" i="24" s="1"/>
  <c r="W43" i="24"/>
  <c r="W53" i="24" s="1"/>
  <c r="AA43" i="24"/>
  <c r="AA53" i="24" s="1"/>
  <c r="AE43" i="24"/>
  <c r="AE53" i="24" s="1"/>
  <c r="P43" i="24"/>
  <c r="P53" i="24" s="1"/>
  <c r="X43" i="24"/>
  <c r="X53" i="24" s="1"/>
  <c r="AB43" i="24"/>
  <c r="AB53" i="24" s="1"/>
  <c r="U43" i="24"/>
  <c r="U53" i="24" s="1"/>
  <c r="J43" i="24"/>
  <c r="J53" i="24" s="1"/>
  <c r="D80" i="40" s="1"/>
  <c r="AC43" i="24"/>
  <c r="AC53" i="24" s="1"/>
  <c r="Q43" i="24"/>
  <c r="Q53" i="24" s="1"/>
  <c r="Y43" i="24"/>
  <c r="Y53" i="24" s="1"/>
  <c r="M43" i="24"/>
  <c r="M53" i="24" s="1"/>
  <c r="K35" i="24"/>
  <c r="AC38" i="24"/>
  <c r="M38" i="24"/>
  <c r="T38" i="24"/>
  <c r="R38" i="24"/>
  <c r="S38" i="24"/>
  <c r="W39" i="24"/>
  <c r="AE32" i="24"/>
  <c r="O32" i="24"/>
  <c r="Z32" i="24"/>
  <c r="AB32" i="24"/>
  <c r="O39" i="24"/>
  <c r="Z35" i="24"/>
  <c r="AE35" i="24"/>
  <c r="U35" i="24"/>
  <c r="J35" i="24"/>
  <c r="V39" i="24"/>
  <c r="Y39" i="24"/>
  <c r="AB39" i="24"/>
  <c r="Y22" i="22"/>
  <c r="J32" i="21"/>
  <c r="O32" i="23"/>
  <c r="U32" i="23"/>
  <c r="AB32" i="23"/>
  <c r="AE32" i="23"/>
  <c r="AH32" i="23"/>
  <c r="AG32" i="23"/>
  <c r="AJ32" i="23"/>
  <c r="AI35" i="23"/>
  <c r="W32" i="23"/>
  <c r="R32" i="23"/>
  <c r="AA32" i="23"/>
  <c r="AD32" i="23"/>
  <c r="N32" i="23"/>
  <c r="AI51" i="24"/>
  <c r="AI47" i="24"/>
  <c r="AI45" i="24"/>
  <c r="K53" i="24"/>
  <c r="AI50" i="24"/>
  <c r="AI46" i="24"/>
  <c r="AI48" i="24"/>
  <c r="AI44" i="24"/>
  <c r="AI33" i="24"/>
  <c r="AI34" i="24"/>
  <c r="AI49" i="24"/>
  <c r="AI37" i="24"/>
  <c r="AI36" i="24"/>
  <c r="AH33" i="20"/>
  <c r="R33" i="20"/>
  <c r="J33" i="20"/>
  <c r="V33" i="20"/>
  <c r="AD33" i="20"/>
  <c r="N33" i="20"/>
  <c r="Z33" i="20"/>
  <c r="O33" i="20"/>
  <c r="AE33" i="20"/>
  <c r="P33" i="20"/>
  <c r="AF33" i="20"/>
  <c r="M33" i="20"/>
  <c r="AC33" i="20"/>
  <c r="W33" i="20"/>
  <c r="X33" i="20"/>
  <c r="K33" i="20"/>
  <c r="L33" i="20"/>
  <c r="Y33" i="20"/>
  <c r="S33" i="20"/>
  <c r="T33" i="20"/>
  <c r="Q33" i="20"/>
  <c r="U33" i="20"/>
  <c r="AG33" i="20"/>
  <c r="AA33" i="20"/>
  <c r="AB33" i="20"/>
  <c r="AC34" i="23"/>
  <c r="Z34" i="23"/>
  <c r="AH34" i="23"/>
  <c r="AE34" i="23"/>
  <c r="AF34" i="23"/>
  <c r="AJ34" i="23"/>
  <c r="AK34" i="23"/>
  <c r="Y34" i="23"/>
  <c r="AG34" i="23"/>
  <c r="AD34" i="23"/>
  <c r="AA34" i="23"/>
  <c r="AB34" i="23"/>
  <c r="AI34" i="23"/>
  <c r="Y34" i="20"/>
  <c r="U34" i="20"/>
  <c r="Q34" i="20"/>
  <c r="AC34" i="20"/>
  <c r="M34" i="20"/>
  <c r="AG34" i="20"/>
  <c r="AB34" i="20"/>
  <c r="L34" i="20"/>
  <c r="AA34" i="20"/>
  <c r="K34" i="20"/>
  <c r="Z34" i="20"/>
  <c r="J34" i="20"/>
  <c r="P32" i="23"/>
  <c r="S32" i="23"/>
  <c r="V32" i="23"/>
  <c r="Z32" i="23"/>
  <c r="Y32" i="23"/>
  <c r="AE35" i="20"/>
  <c r="AA35" i="20"/>
  <c r="W35" i="20"/>
  <c r="S35" i="20"/>
  <c r="O35" i="20"/>
  <c r="K35" i="20"/>
  <c r="Z35" i="20"/>
  <c r="N35" i="20"/>
  <c r="U35" i="20"/>
  <c r="AF35" i="20"/>
  <c r="AB35" i="20"/>
  <c r="X35" i="20"/>
  <c r="T35" i="20"/>
  <c r="P35" i="20"/>
  <c r="L35" i="20"/>
  <c r="AH35" i="20"/>
  <c r="AD35" i="20"/>
  <c r="V35" i="20"/>
  <c r="R35" i="20"/>
  <c r="J35" i="20"/>
  <c r="AG35" i="20"/>
  <c r="AC35" i="20"/>
  <c r="Y35" i="20"/>
  <c r="Q35" i="20"/>
  <c r="M35" i="20"/>
  <c r="X34" i="20"/>
  <c r="W34" i="20"/>
  <c r="V34" i="20"/>
  <c r="T32" i="23"/>
  <c r="X32" i="23"/>
  <c r="Q32" i="23"/>
  <c r="AF32" i="23"/>
  <c r="AI32" i="23"/>
  <c r="AF34" i="20"/>
  <c r="U34" i="23"/>
  <c r="Q34" i="23"/>
  <c r="X34" i="23"/>
  <c r="T34" i="23"/>
  <c r="P34" i="23"/>
  <c r="W34" i="23"/>
  <c r="S34" i="23"/>
  <c r="O34" i="23"/>
  <c r="N34" i="23"/>
  <c r="V34" i="23"/>
  <c r="R34" i="23"/>
  <c r="AL39" i="23"/>
  <c r="AL54" i="23"/>
  <c r="AL52" i="23"/>
  <c r="AL40" i="23"/>
  <c r="AI47" i="21"/>
  <c r="AI48" i="21"/>
  <c r="Y55" i="21"/>
  <c r="S78" i="40" s="1"/>
  <c r="AI49" i="21"/>
  <c r="Q55" i="21"/>
  <c r="K78" i="40" s="1"/>
  <c r="J33" i="21"/>
  <c r="M54" i="20"/>
  <c r="AF54" i="20"/>
  <c r="P54" i="20"/>
  <c r="W54" i="20"/>
  <c r="AI52" i="20"/>
  <c r="AI51" i="20"/>
  <c r="Y54" i="20"/>
  <c r="Z54" i="20"/>
  <c r="O54" i="20"/>
  <c r="AI40" i="20"/>
  <c r="AI47" i="20"/>
  <c r="AI46" i="20"/>
  <c r="AI49" i="20"/>
  <c r="AI38" i="20"/>
  <c r="AI50" i="20"/>
  <c r="AI39" i="20"/>
  <c r="X54" i="20"/>
  <c r="AB54" i="20"/>
  <c r="J54" i="20"/>
  <c r="D77" i="40" s="1"/>
  <c r="S54" i="20"/>
  <c r="U54" i="20"/>
  <c r="AI53" i="20"/>
  <c r="AB21" i="20"/>
  <c r="Z21" i="20"/>
  <c r="AA21" i="20"/>
  <c r="S8" i="22"/>
  <c r="Z21" i="22" s="1"/>
  <c r="N55" i="21" l="1"/>
  <c r="H78" i="40" s="1"/>
  <c r="Q54" i="20"/>
  <c r="AI45" i="21"/>
  <c r="AI45" i="20"/>
  <c r="S80" i="5"/>
  <c r="S80" i="40"/>
  <c r="Y80" i="5"/>
  <c r="Y80" i="40"/>
  <c r="V80" i="5"/>
  <c r="V80" i="40"/>
  <c r="P80" i="5"/>
  <c r="P80" i="40"/>
  <c r="AA80" i="5"/>
  <c r="AA80" i="40"/>
  <c r="O80" i="5"/>
  <c r="O80" i="40"/>
  <c r="T80" i="5"/>
  <c r="T80" i="40"/>
  <c r="AB80" i="5"/>
  <c r="AB80" i="40"/>
  <c r="K80" i="5"/>
  <c r="K80" i="40"/>
  <c r="N80" i="5"/>
  <c r="N80" i="40"/>
  <c r="W80" i="5"/>
  <c r="W80" i="40"/>
  <c r="R80" i="5"/>
  <c r="R80" i="40"/>
  <c r="F80" i="5"/>
  <c r="F80" i="40"/>
  <c r="L80" i="5"/>
  <c r="L80" i="40"/>
  <c r="Z80" i="5"/>
  <c r="Z80" i="40"/>
  <c r="I80" i="5"/>
  <c r="I80" i="40"/>
  <c r="E80" i="5"/>
  <c r="E80" i="40"/>
  <c r="U80" i="5"/>
  <c r="U80" i="40"/>
  <c r="Q80" i="5"/>
  <c r="Q80" i="40"/>
  <c r="N54" i="20"/>
  <c r="G80" i="5"/>
  <c r="G80" i="40"/>
  <c r="J80" i="5"/>
  <c r="J80" i="40"/>
  <c r="M80" i="5"/>
  <c r="M80" i="40"/>
  <c r="X80" i="5"/>
  <c r="X80" i="40"/>
  <c r="H80" i="5"/>
  <c r="H80" i="40"/>
  <c r="AA77" i="5"/>
  <c r="AA77" i="40"/>
  <c r="V77" i="5"/>
  <c r="V77" i="40"/>
  <c r="S77" i="5"/>
  <c r="S77" i="40"/>
  <c r="Z77" i="5"/>
  <c r="Z77" i="40"/>
  <c r="L77" i="5"/>
  <c r="L77" i="40"/>
  <c r="N77" i="5"/>
  <c r="N77" i="40"/>
  <c r="X77" i="5"/>
  <c r="X77" i="40"/>
  <c r="P77" i="5"/>
  <c r="P77" i="40"/>
  <c r="O77" i="5"/>
  <c r="O77" i="40"/>
  <c r="K77" i="5"/>
  <c r="K77" i="40"/>
  <c r="H77" i="5"/>
  <c r="H77" i="40"/>
  <c r="Q77" i="5"/>
  <c r="Q77" i="40"/>
  <c r="G77" i="5"/>
  <c r="G77" i="40"/>
  <c r="AB77" i="5"/>
  <c r="AB77" i="40"/>
  <c r="F77" i="5"/>
  <c r="F77" i="40"/>
  <c r="M77" i="5"/>
  <c r="M77" i="40"/>
  <c r="R77" i="5"/>
  <c r="R77" i="40"/>
  <c r="I77" i="5"/>
  <c r="I77" i="40"/>
  <c r="J77" i="5"/>
  <c r="J77" i="40"/>
  <c r="Y77" i="5"/>
  <c r="Y77" i="40"/>
  <c r="E77" i="5"/>
  <c r="E77" i="40"/>
  <c r="T77" i="5"/>
  <c r="T77" i="40"/>
  <c r="U77" i="5"/>
  <c r="U77" i="40"/>
  <c r="W77" i="5"/>
  <c r="W77" i="40"/>
  <c r="N51" i="23"/>
  <c r="O51" i="23"/>
  <c r="P51" i="23"/>
  <c r="Q51" i="23"/>
  <c r="M51" i="23"/>
  <c r="J55" i="21"/>
  <c r="D78" i="40" s="1"/>
  <c r="AB55" i="21"/>
  <c r="V78" i="40" s="1"/>
  <c r="AG40" i="24"/>
  <c r="AA66" i="40" s="1"/>
  <c r="AD55" i="21"/>
  <c r="X78" i="40" s="1"/>
  <c r="U55" i="21"/>
  <c r="T55" i="21"/>
  <c r="N78" i="40" s="1"/>
  <c r="S55" i="21"/>
  <c r="AG55" i="21"/>
  <c r="M55" i="21"/>
  <c r="G78" i="40" s="1"/>
  <c r="AI53" i="21"/>
  <c r="R55" i="21"/>
  <c r="L78" i="40" s="1"/>
  <c r="AI40" i="21"/>
  <c r="Z55" i="21"/>
  <c r="T78" i="40" s="1"/>
  <c r="L55" i="21"/>
  <c r="F78" i="40" s="1"/>
  <c r="X55" i="21"/>
  <c r="R78" i="40" s="1"/>
  <c r="K55" i="21"/>
  <c r="K78" i="5"/>
  <c r="N78" i="5"/>
  <c r="J78" i="5"/>
  <c r="AB78" i="5"/>
  <c r="Y78" i="5"/>
  <c r="V78" i="5"/>
  <c r="P78" i="5"/>
  <c r="S78" i="5"/>
  <c r="Z78" i="5"/>
  <c r="Q78" i="5"/>
  <c r="I78" i="5"/>
  <c r="U78" i="5"/>
  <c r="W78" i="5"/>
  <c r="H78" i="5"/>
  <c r="AB20" i="24"/>
  <c r="Z20" i="24"/>
  <c r="AA20" i="24"/>
  <c r="AH40" i="24"/>
  <c r="AB66" i="40" s="1"/>
  <c r="N40" i="24"/>
  <c r="H66" i="40" s="1"/>
  <c r="AI44" i="20"/>
  <c r="AI54" i="20" s="1"/>
  <c r="AF40" i="24"/>
  <c r="Z66" i="40" s="1"/>
  <c r="AL50" i="23"/>
  <c r="AL37" i="23"/>
  <c r="AI31" i="24"/>
  <c r="AI38" i="21"/>
  <c r="AI39" i="21"/>
  <c r="AI46" i="21"/>
  <c r="Q40" i="24"/>
  <c r="K66" i="40" s="1"/>
  <c r="AK46" i="23"/>
  <c r="P40" i="24"/>
  <c r="J66" i="40" s="1"/>
  <c r="AD40" i="24"/>
  <c r="X66" i="40" s="1"/>
  <c r="AF45" i="23"/>
  <c r="AJ45" i="23"/>
  <c r="AB45" i="23"/>
  <c r="AH45" i="23"/>
  <c r="AC45" i="23"/>
  <c r="AD45" i="23"/>
  <c r="AG45" i="23"/>
  <c r="AI45" i="23"/>
  <c r="S47" i="23"/>
  <c r="AE47" i="23"/>
  <c r="AH46" i="23"/>
  <c r="AB46" i="23"/>
  <c r="Z45" i="23"/>
  <c r="AE46" i="23"/>
  <c r="AJ46" i="23"/>
  <c r="AI46" i="23"/>
  <c r="AA46" i="23"/>
  <c r="AB22" i="21"/>
  <c r="AD46" i="23"/>
  <c r="AG46" i="23"/>
  <c r="AC22" i="21"/>
  <c r="V40" i="24"/>
  <c r="P66" i="40" s="1"/>
  <c r="AA45" i="23"/>
  <c r="AF46" i="23"/>
  <c r="Y46" i="23"/>
  <c r="AE45" i="23"/>
  <c r="AE55" i="23" s="1"/>
  <c r="Y45" i="23"/>
  <c r="R45" i="23"/>
  <c r="Z46" i="23"/>
  <c r="L40" i="24"/>
  <c r="F66" i="40" s="1"/>
  <c r="AK47" i="23"/>
  <c r="X47" i="23"/>
  <c r="Z47" i="23"/>
  <c r="AC47" i="23"/>
  <c r="AA47" i="23"/>
  <c r="Q47" i="23"/>
  <c r="AD47" i="23"/>
  <c r="O47" i="23"/>
  <c r="R47" i="23"/>
  <c r="AB47" i="23"/>
  <c r="AG47" i="23"/>
  <c r="AF47" i="23"/>
  <c r="Y47" i="23"/>
  <c r="U47" i="23"/>
  <c r="W47" i="23"/>
  <c r="AH47" i="23"/>
  <c r="AI47" i="23"/>
  <c r="P47" i="23"/>
  <c r="M47" i="23"/>
  <c r="V47" i="23"/>
  <c r="AJ47" i="23"/>
  <c r="N47" i="23"/>
  <c r="S46" i="23"/>
  <c r="Q46" i="23"/>
  <c r="T46" i="23"/>
  <c r="T55" i="23" s="1"/>
  <c r="AC46" i="23"/>
  <c r="U46" i="23"/>
  <c r="M46" i="23"/>
  <c r="R46" i="23"/>
  <c r="X46" i="23"/>
  <c r="O46" i="23"/>
  <c r="V46" i="23"/>
  <c r="W46" i="23"/>
  <c r="N46" i="23"/>
  <c r="U45" i="23"/>
  <c r="V45" i="23"/>
  <c r="O45" i="23"/>
  <c r="Q45" i="23"/>
  <c r="M45" i="23"/>
  <c r="S45" i="23"/>
  <c r="N45" i="23"/>
  <c r="W45" i="23"/>
  <c r="P45" i="23"/>
  <c r="AL48" i="23"/>
  <c r="AL49" i="23"/>
  <c r="AK45" i="23"/>
  <c r="X45" i="23"/>
  <c r="AI37" i="21"/>
  <c r="AA22" i="21"/>
  <c r="Z10" i="22"/>
  <c r="AD22" i="23"/>
  <c r="AI36" i="21"/>
  <c r="U40" i="24"/>
  <c r="O66" i="40" s="1"/>
  <c r="AC22" i="23"/>
  <c r="AE22" i="23"/>
  <c r="AI30" i="24"/>
  <c r="T40" i="24"/>
  <c r="N66" i="40" s="1"/>
  <c r="N41" i="20"/>
  <c r="H63" i="40" s="1"/>
  <c r="P41" i="20"/>
  <c r="J63" i="40" s="1"/>
  <c r="S40" i="24"/>
  <c r="M66" i="40" s="1"/>
  <c r="W41" i="20"/>
  <c r="Q63" i="40" s="1"/>
  <c r="AI34" i="21"/>
  <c r="AE41" i="20"/>
  <c r="Y63" i="40" s="1"/>
  <c r="W40" i="24"/>
  <c r="Q66" i="40" s="1"/>
  <c r="AC22" i="25"/>
  <c r="AB21" i="26"/>
  <c r="AI31" i="20"/>
  <c r="L41" i="20"/>
  <c r="F63" i="40" s="1"/>
  <c r="T41" i="20"/>
  <c r="N63" i="40" s="1"/>
  <c r="AG42" i="23"/>
  <c r="X65" i="40" s="1"/>
  <c r="AE40" i="24"/>
  <c r="Y66" i="40" s="1"/>
  <c r="AL36" i="23"/>
  <c r="R40" i="24"/>
  <c r="L66" i="40" s="1"/>
  <c r="W42" i="21"/>
  <c r="Q64" i="40" s="1"/>
  <c r="AK42" i="23"/>
  <c r="AB65" i="40" s="1"/>
  <c r="R42" i="23"/>
  <c r="I65" i="40" s="1"/>
  <c r="AJ42" i="23"/>
  <c r="AA65" i="40" s="1"/>
  <c r="AH42" i="21"/>
  <c r="AB64" i="40" s="1"/>
  <c r="R41" i="20"/>
  <c r="L63" i="40" s="1"/>
  <c r="Z42" i="23"/>
  <c r="Q65" i="40" s="1"/>
  <c r="AC42" i="23"/>
  <c r="T65" i="40" s="1"/>
  <c r="Z40" i="24"/>
  <c r="T66" i="40" s="1"/>
  <c r="K40" i="24"/>
  <c r="E66" i="40" s="1"/>
  <c r="AI35" i="24"/>
  <c r="X40" i="24"/>
  <c r="R66" i="40" s="1"/>
  <c r="R42" i="21"/>
  <c r="L64" i="40" s="1"/>
  <c r="Y42" i="21"/>
  <c r="S64" i="40" s="1"/>
  <c r="AI35" i="21"/>
  <c r="AE42" i="21"/>
  <c r="Y64" i="40" s="1"/>
  <c r="AG42" i="21"/>
  <c r="AA64" i="40" s="1"/>
  <c r="L42" i="21"/>
  <c r="F64" i="40" s="1"/>
  <c r="AD42" i="21"/>
  <c r="X64" i="40" s="1"/>
  <c r="AF42" i="21"/>
  <c r="Z64" i="40" s="1"/>
  <c r="K42" i="21"/>
  <c r="E64" i="40" s="1"/>
  <c r="N42" i="21"/>
  <c r="H64" i="40" s="1"/>
  <c r="AC42" i="21"/>
  <c r="W64" i="40" s="1"/>
  <c r="AB42" i="23"/>
  <c r="S65" i="40" s="1"/>
  <c r="AL33" i="23"/>
  <c r="AI32" i="20"/>
  <c r="AC41" i="20"/>
  <c r="W63" i="40" s="1"/>
  <c r="AH41" i="20"/>
  <c r="AB63" i="40" s="1"/>
  <c r="U41" i="20"/>
  <c r="O63" i="40" s="1"/>
  <c r="Y41" i="20"/>
  <c r="S63" i="40" s="1"/>
  <c r="M40" i="24"/>
  <c r="G66" i="40" s="1"/>
  <c r="AA40" i="24"/>
  <c r="U66" i="40" s="1"/>
  <c r="AI39" i="24"/>
  <c r="O40" i="24"/>
  <c r="I66" i="40" s="1"/>
  <c r="AC40" i="24"/>
  <c r="W66" i="40" s="1"/>
  <c r="Y40" i="24"/>
  <c r="S66" i="40" s="1"/>
  <c r="AB40" i="24"/>
  <c r="V66" i="40" s="1"/>
  <c r="Q41" i="20"/>
  <c r="K63" i="40" s="1"/>
  <c r="AB41" i="20"/>
  <c r="V63" i="40" s="1"/>
  <c r="AL35" i="23"/>
  <c r="Q42" i="23"/>
  <c r="H65" i="40" s="1"/>
  <c r="AF42" i="23"/>
  <c r="W65" i="40" s="1"/>
  <c r="AA42" i="23"/>
  <c r="R65" i="40" s="1"/>
  <c r="J40" i="24"/>
  <c r="D66" i="40" s="1"/>
  <c r="AI32" i="24"/>
  <c r="AI43" i="24"/>
  <c r="AI53" i="24" s="1"/>
  <c r="AH42" i="23"/>
  <c r="Y65" i="40" s="1"/>
  <c r="Y42" i="23"/>
  <c r="P65" i="40" s="1"/>
  <c r="AE42" i="23"/>
  <c r="V65" i="40" s="1"/>
  <c r="K41" i="20"/>
  <c r="E63" i="40" s="1"/>
  <c r="O41" i="20"/>
  <c r="I63" i="40" s="1"/>
  <c r="V41" i="20"/>
  <c r="P63" i="40" s="1"/>
  <c r="Z19" i="22"/>
  <c r="AB11" i="22"/>
  <c r="AB14" i="22"/>
  <c r="AA11" i="22"/>
  <c r="Z18" i="22"/>
  <c r="AB13" i="22"/>
  <c r="Z13" i="22"/>
  <c r="AB19" i="22"/>
  <c r="AA10" i="22"/>
  <c r="AA17" i="22"/>
  <c r="AA18" i="22"/>
  <c r="AA12" i="22"/>
  <c r="AB12" i="22"/>
  <c r="AA19" i="22"/>
  <c r="AA21" i="22"/>
  <c r="AA14" i="22"/>
  <c r="Z17" i="22"/>
  <c r="Z12" i="22"/>
  <c r="AB18" i="22"/>
  <c r="AA16" i="22"/>
  <c r="AB17" i="22"/>
  <c r="Z16" i="22"/>
  <c r="Z14" i="22"/>
  <c r="AB21" i="22"/>
  <c r="AB10" i="22"/>
  <c r="AB16" i="22"/>
  <c r="Z11" i="22"/>
  <c r="AA13" i="22"/>
  <c r="V42" i="21"/>
  <c r="P64" i="40" s="1"/>
  <c r="T42" i="21"/>
  <c r="N64" i="40" s="1"/>
  <c r="AB42" i="21"/>
  <c r="V64" i="40" s="1"/>
  <c r="S42" i="21"/>
  <c r="M64" i="40" s="1"/>
  <c r="X42" i="21"/>
  <c r="R64" i="40" s="1"/>
  <c r="U42" i="21"/>
  <c r="O64" i="40" s="1"/>
  <c r="AI32" i="21"/>
  <c r="M42" i="21"/>
  <c r="G64" i="40" s="1"/>
  <c r="Z42" i="21"/>
  <c r="T64" i="40" s="1"/>
  <c r="AA42" i="21"/>
  <c r="U64" i="40" s="1"/>
  <c r="J42" i="21"/>
  <c r="D64" i="40" s="1"/>
  <c r="P42" i="21"/>
  <c r="J64" i="40" s="1"/>
  <c r="Q42" i="21"/>
  <c r="K64" i="40" s="1"/>
  <c r="P42" i="23"/>
  <c r="G65" i="40" s="1"/>
  <c r="AA41" i="20"/>
  <c r="U63" i="40" s="1"/>
  <c r="M41" i="20"/>
  <c r="G63" i="40" s="1"/>
  <c r="AD42" i="23"/>
  <c r="U65" i="40" s="1"/>
  <c r="AG41" i="20"/>
  <c r="AA63" i="40" s="1"/>
  <c r="S41" i="20"/>
  <c r="M63" i="40" s="1"/>
  <c r="X41" i="20"/>
  <c r="R63" i="40" s="1"/>
  <c r="AF41" i="20"/>
  <c r="Z63" i="40" s="1"/>
  <c r="J41" i="20"/>
  <c r="D63" i="40" s="1"/>
  <c r="O42" i="21"/>
  <c r="I64" i="40" s="1"/>
  <c r="O42" i="23"/>
  <c r="F65" i="40" s="1"/>
  <c r="T42" i="23"/>
  <c r="K65" i="40" s="1"/>
  <c r="U42" i="23"/>
  <c r="L65" i="40" s="1"/>
  <c r="AL32" i="23"/>
  <c r="AI42" i="23"/>
  <c r="Z65" i="40" s="1"/>
  <c r="AD41" i="20"/>
  <c r="X63" i="40" s="1"/>
  <c r="AI38" i="24"/>
  <c r="AI34" i="20"/>
  <c r="Z41" i="20"/>
  <c r="T63" i="40" s="1"/>
  <c r="AI35" i="20"/>
  <c r="AL38" i="23"/>
  <c r="S42" i="23"/>
  <c r="J65" i="40" s="1"/>
  <c r="X42" i="23"/>
  <c r="O65" i="40" s="1"/>
  <c r="V42" i="23"/>
  <c r="M65" i="40" s="1"/>
  <c r="N42" i="23"/>
  <c r="E65" i="40" s="1"/>
  <c r="W42" i="23"/>
  <c r="N65" i="40" s="1"/>
  <c r="M42" i="23"/>
  <c r="D65" i="40" s="1"/>
  <c r="AL34" i="23"/>
  <c r="AI33" i="21"/>
  <c r="AI36" i="20"/>
  <c r="AI33" i="20"/>
  <c r="AC80" i="40" l="1"/>
  <c r="AC77" i="40"/>
  <c r="G78" i="5"/>
  <c r="T78" i="5"/>
  <c r="AA67" i="5"/>
  <c r="AL51" i="23"/>
  <c r="AD63" i="40"/>
  <c r="AC63" i="40"/>
  <c r="AC66" i="40"/>
  <c r="AD66" i="40"/>
  <c r="V79" i="5"/>
  <c r="V79" i="40"/>
  <c r="AD65" i="40"/>
  <c r="AC65" i="40"/>
  <c r="K79" i="5"/>
  <c r="K79" i="40"/>
  <c r="E78" i="5"/>
  <c r="E78" i="40"/>
  <c r="AA78" i="5"/>
  <c r="AA78" i="40"/>
  <c r="M78" i="5"/>
  <c r="M78" i="40"/>
  <c r="X78" i="5"/>
  <c r="O78" i="5"/>
  <c r="O78" i="40"/>
  <c r="AC64" i="40"/>
  <c r="AD64" i="40"/>
  <c r="AI55" i="21"/>
  <c r="F78" i="5"/>
  <c r="L78" i="5"/>
  <c r="R78" i="5"/>
  <c r="V67" i="5"/>
  <c r="AA65" i="5"/>
  <c r="T67" i="5"/>
  <c r="X66" i="5"/>
  <c r="X67" i="5"/>
  <c r="H67" i="5"/>
  <c r="O66" i="5"/>
  <c r="T64" i="5"/>
  <c r="Z66" i="5"/>
  <c r="F66" i="5"/>
  <c r="R64" i="5"/>
  <c r="G64" i="5"/>
  <c r="J65" i="5"/>
  <c r="G65" i="5"/>
  <c r="M65" i="5"/>
  <c r="P64" i="5"/>
  <c r="P66" i="5"/>
  <c r="S67" i="5"/>
  <c r="U67" i="5"/>
  <c r="AB64" i="5"/>
  <c r="S66" i="5"/>
  <c r="Z65" i="5"/>
  <c r="Y65" i="5"/>
  <c r="R67" i="5"/>
  <c r="T66" i="5"/>
  <c r="AA66" i="5"/>
  <c r="L67" i="5"/>
  <c r="N64" i="5"/>
  <c r="Q64" i="5"/>
  <c r="N67" i="5"/>
  <c r="O67" i="5"/>
  <c r="J67" i="5"/>
  <c r="AB67" i="5"/>
  <c r="X64" i="5"/>
  <c r="Z64" i="5"/>
  <c r="K65" i="5"/>
  <c r="P65" i="5"/>
  <c r="O64" i="5"/>
  <c r="Q65" i="5"/>
  <c r="I64" i="5"/>
  <c r="Y66" i="5"/>
  <c r="R66" i="5"/>
  <c r="V64" i="5"/>
  <c r="W67" i="5"/>
  <c r="G67" i="5"/>
  <c r="W64" i="5"/>
  <c r="W65" i="5"/>
  <c r="X65" i="5"/>
  <c r="Q66" i="5"/>
  <c r="I66" i="5"/>
  <c r="F64" i="5"/>
  <c r="Q67" i="5"/>
  <c r="M67" i="5"/>
  <c r="F67" i="5"/>
  <c r="P67" i="5"/>
  <c r="Z67" i="5"/>
  <c r="M66" i="5"/>
  <c r="K66" i="5"/>
  <c r="U66" i="5"/>
  <c r="T65" i="5"/>
  <c r="R65" i="5"/>
  <c r="V66" i="5"/>
  <c r="H66" i="5"/>
  <c r="E65" i="5"/>
  <c r="L65" i="5"/>
  <c r="AB65" i="5"/>
  <c r="H64" i="5"/>
  <c r="N66" i="5"/>
  <c r="J66" i="5"/>
  <c r="I65" i="5"/>
  <c r="M64" i="5"/>
  <c r="U64" i="5"/>
  <c r="V65" i="5"/>
  <c r="E66" i="5"/>
  <c r="L66" i="5"/>
  <c r="AA64" i="5"/>
  <c r="G66" i="5"/>
  <c r="U65" i="5"/>
  <c r="O65" i="5"/>
  <c r="N65" i="5"/>
  <c r="E64" i="5"/>
  <c r="W66" i="5"/>
  <c r="K64" i="5"/>
  <c r="I67" i="5"/>
  <c r="S64" i="5"/>
  <c r="H65" i="5"/>
  <c r="F65" i="5"/>
  <c r="S65" i="5"/>
  <c r="E67" i="5"/>
  <c r="L64" i="5"/>
  <c r="AB66" i="5"/>
  <c r="Y67" i="5"/>
  <c r="Y64" i="5"/>
  <c r="J64" i="5"/>
  <c r="K67" i="5"/>
  <c r="AB55" i="23"/>
  <c r="AJ55" i="23"/>
  <c r="Z55" i="23"/>
  <c r="R55" i="23"/>
  <c r="AG55" i="23"/>
  <c r="AD55" i="23"/>
  <c r="AI55" i="23"/>
  <c r="AH55" i="23"/>
  <c r="AF55" i="23"/>
  <c r="Y55" i="23"/>
  <c r="AA55" i="23"/>
  <c r="Q55" i="23"/>
  <c r="AK55" i="23"/>
  <c r="AC55" i="23"/>
  <c r="AL47" i="23"/>
  <c r="P55" i="23"/>
  <c r="U55" i="23"/>
  <c r="W55" i="23"/>
  <c r="S55" i="23"/>
  <c r="AL46" i="23"/>
  <c r="N55" i="23"/>
  <c r="O55" i="23"/>
  <c r="M55" i="23"/>
  <c r="D79" i="40" s="1"/>
  <c r="X55" i="23"/>
  <c r="V55" i="23"/>
  <c r="AL45" i="23"/>
  <c r="AI40" i="24"/>
  <c r="AI42" i="21"/>
  <c r="AL42" i="23"/>
  <c r="AI41" i="20"/>
  <c r="AB22" i="22"/>
  <c r="AA22" i="22"/>
  <c r="F14" i="35" s="1"/>
  <c r="Z22" i="22"/>
  <c r="F19" i="35" l="1"/>
  <c r="F5" i="35"/>
  <c r="H79" i="5"/>
  <c r="H79" i="40"/>
  <c r="I79" i="5"/>
  <c r="I79" i="40"/>
  <c r="J79" i="5"/>
  <c r="J79" i="40"/>
  <c r="R79" i="5"/>
  <c r="R79" i="40"/>
  <c r="Z79" i="5"/>
  <c r="Z79" i="40"/>
  <c r="Q79" i="5"/>
  <c r="Q79" i="40"/>
  <c r="G79" i="5"/>
  <c r="G79" i="40"/>
  <c r="F79" i="5"/>
  <c r="F79" i="40"/>
  <c r="N79" i="5"/>
  <c r="N79" i="40"/>
  <c r="T79" i="5"/>
  <c r="T79" i="40"/>
  <c r="P79" i="5"/>
  <c r="P79" i="40"/>
  <c r="U79" i="5"/>
  <c r="U79" i="40"/>
  <c r="AA79" i="5"/>
  <c r="AA79" i="40"/>
  <c r="O79" i="5"/>
  <c r="O79" i="40"/>
  <c r="Y79" i="5"/>
  <c r="Y79" i="40"/>
  <c r="M79" i="5"/>
  <c r="M79" i="40"/>
  <c r="E79" i="5"/>
  <c r="E79" i="40"/>
  <c r="L79" i="5"/>
  <c r="L79" i="40"/>
  <c r="AB79" i="5"/>
  <c r="AB79" i="40"/>
  <c r="W79" i="5"/>
  <c r="W79" i="40"/>
  <c r="X79" i="5"/>
  <c r="X79" i="40"/>
  <c r="S79" i="5"/>
  <c r="S79" i="40"/>
  <c r="AC78" i="40"/>
  <c r="F7" i="34"/>
  <c r="G9" i="34"/>
  <c r="F6" i="35"/>
  <c r="F8" i="34" s="1"/>
  <c r="H8" i="34" s="1"/>
  <c r="AL55" i="23"/>
  <c r="N18" i="18"/>
  <c r="AK15" i="25"/>
  <c r="AK16" i="25"/>
  <c r="AK17" i="25"/>
  <c r="AK18" i="25"/>
  <c r="AK21" i="25"/>
  <c r="AI19" i="24"/>
  <c r="AI11" i="24"/>
  <c r="AI12" i="24"/>
  <c r="AI13" i="24"/>
  <c r="AI15" i="24"/>
  <c r="AI16" i="24"/>
  <c r="AI17" i="24"/>
  <c r="AI18" i="24"/>
  <c r="AC79" i="40" l="1"/>
  <c r="E27" i="5"/>
  <c r="F22" i="18"/>
  <c r="AK22" i="25"/>
  <c r="AI20" i="24"/>
  <c r="AA81" i="5"/>
  <c r="Y81" i="5"/>
  <c r="AB81" i="5"/>
  <c r="Z81" i="5"/>
  <c r="X81" i="5"/>
  <c r="G27" i="5" l="1"/>
  <c r="G27" i="40"/>
  <c r="G29" i="40" s="1"/>
  <c r="H7" i="34"/>
  <c r="E24" i="25"/>
  <c r="E25" i="40" s="1"/>
  <c r="E23" i="24"/>
  <c r="E24" i="40" s="1"/>
  <c r="F10" i="5" l="1"/>
  <c r="E10" i="5" s="1"/>
  <c r="D41" i="5" s="1"/>
  <c r="F10" i="40"/>
  <c r="E10" i="40" s="1"/>
  <c r="E38" i="22"/>
  <c r="E39" i="22"/>
  <c r="E40" i="22"/>
  <c r="E37" i="22"/>
  <c r="E33" i="22"/>
  <c r="E34" i="22"/>
  <c r="E35" i="22"/>
  <c r="E36" i="22"/>
  <c r="E32" i="22"/>
  <c r="H32" i="22" s="1"/>
  <c r="E50" i="40" l="1"/>
  <c r="G53" i="40" s="1"/>
  <c r="G29" i="5"/>
  <c r="L32" i="22"/>
  <c r="AA32" i="22"/>
  <c r="AH32" i="22"/>
  <c r="R32" i="22"/>
  <c r="AC32" i="22"/>
  <c r="M32" i="22"/>
  <c r="X32" i="22"/>
  <c r="AE32" i="22"/>
  <c r="AG32" i="22"/>
  <c r="W32" i="22"/>
  <c r="AD32" i="22"/>
  <c r="N32" i="22"/>
  <c r="Y32" i="22"/>
  <c r="J32" i="22"/>
  <c r="T32" i="22"/>
  <c r="V32" i="22"/>
  <c r="Q32" i="22"/>
  <c r="K32" i="22"/>
  <c r="S32" i="22"/>
  <c r="Z32" i="22"/>
  <c r="U32" i="22"/>
  <c r="AF32" i="22"/>
  <c r="P32" i="22"/>
  <c r="O32" i="22"/>
  <c r="AB32" i="22"/>
  <c r="F50" i="40" l="1"/>
  <c r="AI22" i="25"/>
  <c r="AH22" i="25" l="1"/>
  <c r="AE22" i="25"/>
  <c r="AD22" i="25"/>
  <c r="E23" i="25" l="1"/>
  <c r="D25" i="40" s="1"/>
  <c r="AN22" i="25"/>
  <c r="E25" i="5"/>
  <c r="E23" i="5"/>
  <c r="E24" i="5"/>
  <c r="E41" i="40" l="1"/>
  <c r="E46" i="40" s="1"/>
  <c r="D29" i="40"/>
  <c r="D17" i="40" s="1"/>
  <c r="D25" i="5"/>
  <c r="D29" i="5" s="1"/>
  <c r="D17" i="5" s="1"/>
  <c r="F9" i="34" s="1"/>
  <c r="P81" i="5"/>
  <c r="V81" i="5"/>
  <c r="G81" i="5"/>
  <c r="M81" i="5"/>
  <c r="S81" i="5"/>
  <c r="R81" i="5"/>
  <c r="I81" i="5"/>
  <c r="Q81" i="5"/>
  <c r="D79" i="5"/>
  <c r="D82" i="5"/>
  <c r="L81" i="5"/>
  <c r="F81" i="5"/>
  <c r="U81" i="5"/>
  <c r="N81" i="5"/>
  <c r="W81" i="5"/>
  <c r="J81" i="5"/>
  <c r="E81" i="5"/>
  <c r="T81" i="5"/>
  <c r="H81" i="5"/>
  <c r="K81" i="5"/>
  <c r="O81" i="5"/>
  <c r="G68" i="5"/>
  <c r="S68" i="5"/>
  <c r="X68" i="5"/>
  <c r="R68" i="5"/>
  <c r="P68" i="5"/>
  <c r="H68" i="5"/>
  <c r="L68" i="5"/>
  <c r="K68" i="5"/>
  <c r="I68" i="5"/>
  <c r="U68" i="5"/>
  <c r="W68" i="5"/>
  <c r="V68" i="5"/>
  <c r="D80" i="5"/>
  <c r="D81" i="5"/>
  <c r="AC82" i="5" l="1"/>
  <c r="AA68" i="5"/>
  <c r="E68" i="5"/>
  <c r="O68" i="5"/>
  <c r="F68" i="5"/>
  <c r="AB68" i="5"/>
  <c r="J68" i="5"/>
  <c r="N68" i="5"/>
  <c r="Y68" i="5"/>
  <c r="T68" i="5"/>
  <c r="Q68" i="5"/>
  <c r="M68" i="5"/>
  <c r="Z68" i="5"/>
  <c r="AC80" i="5"/>
  <c r="D67" i="5"/>
  <c r="AD67" i="5" s="1"/>
  <c r="AC79" i="5"/>
  <c r="D68" i="5"/>
  <c r="D66" i="5"/>
  <c r="AD66" i="5" s="1"/>
  <c r="D40" i="22"/>
  <c r="H40" i="22" s="1"/>
  <c r="C40" i="22"/>
  <c r="C53" i="22" s="1"/>
  <c r="D39" i="22"/>
  <c r="H39" i="22" s="1"/>
  <c r="C39" i="22"/>
  <c r="C52" i="22" s="1"/>
  <c r="D38" i="22"/>
  <c r="H38" i="22" s="1"/>
  <c r="C38" i="22"/>
  <c r="C51" i="22" s="1"/>
  <c r="D37" i="22"/>
  <c r="H37" i="22" s="1"/>
  <c r="C37" i="22"/>
  <c r="C50" i="22" s="1"/>
  <c r="D36" i="22"/>
  <c r="H36" i="22" s="1"/>
  <c r="C36" i="22"/>
  <c r="C49" i="22" s="1"/>
  <c r="D35" i="22"/>
  <c r="H35" i="22" s="1"/>
  <c r="C35" i="22"/>
  <c r="C48" i="22" s="1"/>
  <c r="D34" i="22"/>
  <c r="H34" i="22" s="1"/>
  <c r="C34" i="22"/>
  <c r="C47" i="22" s="1"/>
  <c r="D33" i="22"/>
  <c r="H33" i="22" s="1"/>
  <c r="C33" i="22"/>
  <c r="C46" i="22" s="1"/>
  <c r="C32" i="22"/>
  <c r="C45" i="22" s="1"/>
  <c r="D59" i="3"/>
  <c r="E59" i="3"/>
  <c r="AD68" i="5" l="1"/>
  <c r="D60" i="3"/>
  <c r="X37" i="22"/>
  <c r="W37" i="22"/>
  <c r="Z37" i="22"/>
  <c r="AC37" i="22"/>
  <c r="S37" i="22"/>
  <c r="Y37" i="22"/>
  <c r="AB37" i="22"/>
  <c r="AD37" i="22"/>
  <c r="T37" i="22"/>
  <c r="V37" i="22"/>
  <c r="AG37" i="22"/>
  <c r="AF37" i="22"/>
  <c r="AE37" i="22"/>
  <c r="AH37" i="22"/>
  <c r="R37" i="22"/>
  <c r="U37" i="22"/>
  <c r="P37" i="22"/>
  <c r="AA37" i="22"/>
  <c r="Q37" i="22"/>
  <c r="L37" i="22"/>
  <c r="J37" i="22"/>
  <c r="O37" i="22"/>
  <c r="M37" i="22"/>
  <c r="N37" i="22"/>
  <c r="K37" i="22"/>
  <c r="N34" i="22"/>
  <c r="R34" i="22"/>
  <c r="V34" i="22"/>
  <c r="Z34" i="22"/>
  <c r="AD34" i="22"/>
  <c r="AH34" i="22"/>
  <c r="J34" i="22"/>
  <c r="K34" i="22"/>
  <c r="S34" i="22"/>
  <c r="AA34" i="22"/>
  <c r="M34" i="22"/>
  <c r="Q34" i="22"/>
  <c r="U34" i="22"/>
  <c r="Y34" i="22"/>
  <c r="AC34" i="22"/>
  <c r="AG34" i="22"/>
  <c r="O34" i="22"/>
  <c r="W34" i="22"/>
  <c r="AE34" i="22"/>
  <c r="P34" i="22"/>
  <c r="AF34" i="22"/>
  <c r="AB34" i="22"/>
  <c r="T34" i="22"/>
  <c r="X34" i="22"/>
  <c r="L34" i="22"/>
  <c r="L36" i="22"/>
  <c r="P36" i="22"/>
  <c r="T36" i="22"/>
  <c r="X36" i="22"/>
  <c r="AB36" i="22"/>
  <c r="AF36" i="22"/>
  <c r="Q36" i="22"/>
  <c r="Y36" i="22"/>
  <c r="AG36" i="22"/>
  <c r="O36" i="22"/>
  <c r="S36" i="22"/>
  <c r="W36" i="22"/>
  <c r="AA36" i="22"/>
  <c r="AE36" i="22"/>
  <c r="M36" i="22"/>
  <c r="U36" i="22"/>
  <c r="AC36" i="22"/>
  <c r="R36" i="22"/>
  <c r="AH36" i="22"/>
  <c r="AD36" i="22"/>
  <c r="V36" i="22"/>
  <c r="J36" i="22"/>
  <c r="Z36" i="22"/>
  <c r="K36" i="22"/>
  <c r="N36" i="22"/>
  <c r="M33" i="22"/>
  <c r="Q33" i="22"/>
  <c r="U33" i="22"/>
  <c r="Y33" i="22"/>
  <c r="AC33" i="22"/>
  <c r="AG33" i="22"/>
  <c r="N33" i="22"/>
  <c r="V33" i="22"/>
  <c r="AD33" i="22"/>
  <c r="S33" i="22"/>
  <c r="AA33" i="22"/>
  <c r="L33" i="22"/>
  <c r="P33" i="22"/>
  <c r="T33" i="22"/>
  <c r="X33" i="22"/>
  <c r="AB33" i="22"/>
  <c r="AF33" i="22"/>
  <c r="J33" i="22"/>
  <c r="K33" i="22"/>
  <c r="R33" i="22"/>
  <c r="Z33" i="22"/>
  <c r="AH33" i="22"/>
  <c r="O33" i="22"/>
  <c r="W33" i="22"/>
  <c r="AE33" i="22"/>
  <c r="O35" i="22"/>
  <c r="S35" i="22"/>
  <c r="W35" i="22"/>
  <c r="AA35" i="22"/>
  <c r="AE35" i="22"/>
  <c r="L35" i="22"/>
  <c r="T35" i="22"/>
  <c r="AF35" i="22"/>
  <c r="K35" i="22"/>
  <c r="N35" i="22"/>
  <c r="R35" i="22"/>
  <c r="V35" i="22"/>
  <c r="Z35" i="22"/>
  <c r="AD35" i="22"/>
  <c r="AH35" i="22"/>
  <c r="P35" i="22"/>
  <c r="X35" i="22"/>
  <c r="AB35" i="22"/>
  <c r="J35" i="22"/>
  <c r="Y35" i="22"/>
  <c r="M35" i="22"/>
  <c r="AC35" i="22"/>
  <c r="Q35" i="22"/>
  <c r="AG35" i="22"/>
  <c r="U35" i="22"/>
  <c r="H49" i="22"/>
  <c r="H47" i="22"/>
  <c r="H50" i="22"/>
  <c r="H53" i="22"/>
  <c r="H46" i="22"/>
  <c r="H48" i="22"/>
  <c r="H51" i="22"/>
  <c r="H52" i="22"/>
  <c r="H45" i="22"/>
  <c r="R50" i="22" l="1"/>
  <c r="V50" i="22"/>
  <c r="Z50" i="22"/>
  <c r="AD50" i="22"/>
  <c r="AH50" i="22"/>
  <c r="U50" i="22"/>
  <c r="Y50" i="22"/>
  <c r="S50" i="22"/>
  <c r="W50" i="22"/>
  <c r="AA50" i="22"/>
  <c r="AE50" i="22"/>
  <c r="AG50" i="22"/>
  <c r="P50" i="22"/>
  <c r="T50" i="22"/>
  <c r="X50" i="22"/>
  <c r="AB50" i="22"/>
  <c r="AF50" i="22"/>
  <c r="Q50" i="22"/>
  <c r="AC50" i="22"/>
  <c r="M50" i="22"/>
  <c r="K50" i="22"/>
  <c r="J50" i="22"/>
  <c r="N50" i="22"/>
  <c r="O50" i="22"/>
  <c r="L50" i="22"/>
  <c r="M47" i="22"/>
  <c r="Q47" i="22"/>
  <c r="U47" i="22"/>
  <c r="Y47" i="22"/>
  <c r="AC47" i="22"/>
  <c r="AG47" i="22"/>
  <c r="J47" i="22"/>
  <c r="K47" i="22"/>
  <c r="S47" i="22"/>
  <c r="AA47" i="22"/>
  <c r="L47" i="22"/>
  <c r="T47" i="22"/>
  <c r="AB47" i="22"/>
  <c r="N47" i="22"/>
  <c r="R47" i="22"/>
  <c r="V47" i="22"/>
  <c r="Z47" i="22"/>
  <c r="AD47" i="22"/>
  <c r="AH47" i="22"/>
  <c r="O47" i="22"/>
  <c r="W47" i="22"/>
  <c r="AE47" i="22"/>
  <c r="P47" i="22"/>
  <c r="X47" i="22"/>
  <c r="AF47" i="22"/>
  <c r="M49" i="22"/>
  <c r="Q49" i="22"/>
  <c r="U49" i="22"/>
  <c r="Y49" i="22"/>
  <c r="AC49" i="22"/>
  <c r="AG49" i="22"/>
  <c r="K49" i="22"/>
  <c r="W49" i="22"/>
  <c r="AE49" i="22"/>
  <c r="J49" i="22"/>
  <c r="L49" i="22"/>
  <c r="T49" i="22"/>
  <c r="X49" i="22"/>
  <c r="AF49" i="22"/>
  <c r="N49" i="22"/>
  <c r="R49" i="22"/>
  <c r="V49" i="22"/>
  <c r="Z49" i="22"/>
  <c r="AD49" i="22"/>
  <c r="AH49" i="22"/>
  <c r="O49" i="22"/>
  <c r="S49" i="22"/>
  <c r="AA49" i="22"/>
  <c r="P49" i="22"/>
  <c r="AB49" i="22"/>
  <c r="M48" i="22"/>
  <c r="Q48" i="22"/>
  <c r="U48" i="22"/>
  <c r="Y48" i="22"/>
  <c r="AC48" i="22"/>
  <c r="AG48" i="22"/>
  <c r="K48" i="22"/>
  <c r="S48" i="22"/>
  <c r="AA48" i="22"/>
  <c r="L48" i="22"/>
  <c r="T48" i="22"/>
  <c r="AB48" i="22"/>
  <c r="N48" i="22"/>
  <c r="R48" i="22"/>
  <c r="V48" i="22"/>
  <c r="Z48" i="22"/>
  <c r="AD48" i="22"/>
  <c r="AH48" i="22"/>
  <c r="J48" i="22"/>
  <c r="O48" i="22"/>
  <c r="W48" i="22"/>
  <c r="AE48" i="22"/>
  <c r="P48" i="22"/>
  <c r="X48" i="22"/>
  <c r="AF48" i="22"/>
  <c r="M46" i="22"/>
  <c r="Q46" i="22"/>
  <c r="U46" i="22"/>
  <c r="Y46" i="22"/>
  <c r="AC46" i="22"/>
  <c r="AG46" i="22"/>
  <c r="K46" i="22"/>
  <c r="S46" i="22"/>
  <c r="AA46" i="22"/>
  <c r="L46" i="22"/>
  <c r="T46" i="22"/>
  <c r="AB46" i="22"/>
  <c r="J46" i="22"/>
  <c r="N46" i="22"/>
  <c r="R46" i="22"/>
  <c r="V46" i="22"/>
  <c r="Z46" i="22"/>
  <c r="AD46" i="22"/>
  <c r="AH46" i="22"/>
  <c r="O46" i="22"/>
  <c r="W46" i="22"/>
  <c r="AE46" i="22"/>
  <c r="P46" i="22"/>
  <c r="X46" i="22"/>
  <c r="AF46" i="22"/>
  <c r="N45" i="22"/>
  <c r="R45" i="22"/>
  <c r="V45" i="22"/>
  <c r="Z45" i="22"/>
  <c r="AD45" i="22"/>
  <c r="AH45" i="22"/>
  <c r="Q45" i="22"/>
  <c r="Y45" i="22"/>
  <c r="K45" i="22"/>
  <c r="O45" i="22"/>
  <c r="S45" i="22"/>
  <c r="W45" i="22"/>
  <c r="AA45" i="22"/>
  <c r="AE45" i="22"/>
  <c r="U45" i="22"/>
  <c r="AG45" i="22"/>
  <c r="L45" i="22"/>
  <c r="P45" i="22"/>
  <c r="T45" i="22"/>
  <c r="X45" i="22"/>
  <c r="AB45" i="22"/>
  <c r="AF45" i="22"/>
  <c r="J45" i="22"/>
  <c r="M45" i="22"/>
  <c r="AC45" i="22"/>
  <c r="AI36" i="22"/>
  <c r="AI35" i="22"/>
  <c r="AI34" i="22"/>
  <c r="AI33" i="22"/>
  <c r="T42" i="22"/>
  <c r="N62" i="40" s="1"/>
  <c r="N69" i="40" s="1"/>
  <c r="Q42" i="22"/>
  <c r="K62" i="40" s="1"/>
  <c r="K69" i="40" s="1"/>
  <c r="E20" i="5"/>
  <c r="E22" i="5"/>
  <c r="N63" i="5" l="1"/>
  <c r="N70" i="5" s="1"/>
  <c r="K63" i="5"/>
  <c r="K70" i="5" s="1"/>
  <c r="R42" i="22"/>
  <c r="L62" i="40" s="1"/>
  <c r="L69" i="40" s="1"/>
  <c r="M42" i="22"/>
  <c r="G62" i="40" s="1"/>
  <c r="G69" i="40" s="1"/>
  <c r="K42" i="22"/>
  <c r="E62" i="40" s="1"/>
  <c r="E69" i="40" s="1"/>
  <c r="O42" i="22"/>
  <c r="I62" i="40" s="1"/>
  <c r="I69" i="40" s="1"/>
  <c r="V42" i="22"/>
  <c r="P62" i="40" s="1"/>
  <c r="P69" i="40" s="1"/>
  <c r="AE55" i="22"/>
  <c r="AF55" i="22"/>
  <c r="V55" i="22"/>
  <c r="AB55" i="22"/>
  <c r="T55" i="22"/>
  <c r="D78" i="5"/>
  <c r="AC67" i="5"/>
  <c r="D65" i="5"/>
  <c r="AD65" i="5" s="1"/>
  <c r="AC68" i="5"/>
  <c r="D77" i="5"/>
  <c r="U42" i="22"/>
  <c r="O62" i="40" s="1"/>
  <c r="O69" i="40" s="1"/>
  <c r="AH42" i="22"/>
  <c r="AB62" i="40" s="1"/>
  <c r="AB69" i="40" s="1"/>
  <c r="S42" i="22"/>
  <c r="M62" i="40" s="1"/>
  <c r="M69" i="40" s="1"/>
  <c r="L42" i="22"/>
  <c r="F62" i="40" s="1"/>
  <c r="F69" i="40" s="1"/>
  <c r="AF42" i="22"/>
  <c r="Z62" i="40" s="1"/>
  <c r="Z69" i="40" s="1"/>
  <c r="AI40" i="22"/>
  <c r="X42" i="22"/>
  <c r="R62" i="40" s="1"/>
  <c r="R69" i="40" s="1"/>
  <c r="AI53" i="22"/>
  <c r="AA55" i="22"/>
  <c r="X55" i="22"/>
  <c r="AD42" i="22"/>
  <c r="X62" i="40" s="1"/>
  <c r="X69" i="40" s="1"/>
  <c r="Z42" i="22"/>
  <c r="T62" i="40" s="1"/>
  <c r="T69" i="40" s="1"/>
  <c r="Y42" i="22"/>
  <c r="S62" i="40" s="1"/>
  <c r="S69" i="40" s="1"/>
  <c r="AI52" i="22"/>
  <c r="AI39" i="22"/>
  <c r="AC42" i="22"/>
  <c r="W62" i="40" s="1"/>
  <c r="W69" i="40" s="1"/>
  <c r="AI51" i="22"/>
  <c r="AI38" i="22"/>
  <c r="J55" i="22"/>
  <c r="AC55" i="22"/>
  <c r="N42" i="22"/>
  <c r="H62" i="40" s="1"/>
  <c r="H69" i="40" s="1"/>
  <c r="O55" i="22"/>
  <c r="AG42" i="22"/>
  <c r="AA62" i="40" s="1"/>
  <c r="AA69" i="40" s="1"/>
  <c r="AD55" i="22"/>
  <c r="X76" i="40" s="1"/>
  <c r="X83" i="40" s="1"/>
  <c r="AA42" i="22"/>
  <c r="U62" i="40" s="1"/>
  <c r="U69" i="40" s="1"/>
  <c r="AB42" i="22"/>
  <c r="V62" i="40" s="1"/>
  <c r="V69" i="40" s="1"/>
  <c r="AI37" i="22"/>
  <c r="AI50" i="22"/>
  <c r="W55" i="22"/>
  <c r="W42" i="22"/>
  <c r="Q62" i="40" s="1"/>
  <c r="Q69" i="40" s="1"/>
  <c r="AE42" i="22"/>
  <c r="Y62" i="40" s="1"/>
  <c r="Y69" i="40" s="1"/>
  <c r="P42" i="22"/>
  <c r="J62" i="40" s="1"/>
  <c r="J69" i="40" s="1"/>
  <c r="L55" i="22"/>
  <c r="AI49" i="22"/>
  <c r="R55" i="22"/>
  <c r="N55" i="22"/>
  <c r="P55" i="22"/>
  <c r="AG55" i="22"/>
  <c r="AA76" i="40" s="1"/>
  <c r="AA83" i="40" s="1"/>
  <c r="AI48" i="22"/>
  <c r="S55" i="22"/>
  <c r="AI47" i="22"/>
  <c r="K55" i="22"/>
  <c r="U55" i="22"/>
  <c r="AI46" i="22"/>
  <c r="AH55" i="22"/>
  <c r="Q55" i="22"/>
  <c r="Z55" i="22"/>
  <c r="M55" i="22"/>
  <c r="Y55" i="22"/>
  <c r="AI45" i="22"/>
  <c r="J42" i="22"/>
  <c r="D62" i="40" s="1"/>
  <c r="AI32" i="22"/>
  <c r="AC66" i="5"/>
  <c r="H76" i="5" l="1"/>
  <c r="H83" i="5" s="1"/>
  <c r="H76" i="40"/>
  <c r="H83" i="40" s="1"/>
  <c r="S76" i="5"/>
  <c r="S83" i="5" s="1"/>
  <c r="S76" i="40"/>
  <c r="S83" i="40" s="1"/>
  <c r="AB76" i="5"/>
  <c r="AB83" i="5" s="1"/>
  <c r="AB76" i="40"/>
  <c r="AB83" i="40" s="1"/>
  <c r="J76" i="5"/>
  <c r="J83" i="5" s="1"/>
  <c r="J76" i="40"/>
  <c r="J83" i="40" s="1"/>
  <c r="F76" i="5"/>
  <c r="F83" i="5" s="1"/>
  <c r="F76" i="40"/>
  <c r="F83" i="40" s="1"/>
  <c r="Q76" i="5"/>
  <c r="Q83" i="5" s="1"/>
  <c r="Q76" i="40"/>
  <c r="Q83" i="40" s="1"/>
  <c r="U76" i="5"/>
  <c r="U83" i="5" s="1"/>
  <c r="U76" i="40"/>
  <c r="U83" i="40" s="1"/>
  <c r="N76" i="5"/>
  <c r="N83" i="5" s="1"/>
  <c r="N76" i="40"/>
  <c r="N83" i="40" s="1"/>
  <c r="Y76" i="5"/>
  <c r="Y83" i="5" s="1"/>
  <c r="Y76" i="40"/>
  <c r="Y83" i="40" s="1"/>
  <c r="M76" i="5"/>
  <c r="M83" i="5" s="1"/>
  <c r="M76" i="40"/>
  <c r="M83" i="40" s="1"/>
  <c r="W76" i="5"/>
  <c r="W83" i="5" s="1"/>
  <c r="W76" i="40"/>
  <c r="W83" i="40" s="1"/>
  <c r="V76" i="5"/>
  <c r="V83" i="5" s="1"/>
  <c r="V76" i="40"/>
  <c r="V83" i="40" s="1"/>
  <c r="T76" i="5"/>
  <c r="T83" i="5" s="1"/>
  <c r="T76" i="40"/>
  <c r="T83" i="40" s="1"/>
  <c r="O76" i="5"/>
  <c r="O83" i="5" s="1"/>
  <c r="O76" i="40"/>
  <c r="O83" i="40" s="1"/>
  <c r="L76" i="5"/>
  <c r="L83" i="5" s="1"/>
  <c r="L76" i="40"/>
  <c r="L83" i="40" s="1"/>
  <c r="D76" i="5"/>
  <c r="D83" i="5" s="1"/>
  <c r="D76" i="40"/>
  <c r="P76" i="5"/>
  <c r="P83" i="5" s="1"/>
  <c r="P76" i="40"/>
  <c r="P83" i="40" s="1"/>
  <c r="G76" i="5"/>
  <c r="G83" i="5" s="1"/>
  <c r="G76" i="40"/>
  <c r="G83" i="40" s="1"/>
  <c r="K76" i="5"/>
  <c r="K83" i="5" s="1"/>
  <c r="K76" i="40"/>
  <c r="K83" i="40" s="1"/>
  <c r="E76" i="5"/>
  <c r="E83" i="5" s="1"/>
  <c r="E76" i="40"/>
  <c r="E83" i="40" s="1"/>
  <c r="I76" i="5"/>
  <c r="I83" i="5" s="1"/>
  <c r="I76" i="40"/>
  <c r="I83" i="40" s="1"/>
  <c r="R76" i="5"/>
  <c r="R83" i="5" s="1"/>
  <c r="R76" i="40"/>
  <c r="R83" i="40" s="1"/>
  <c r="Z76" i="5"/>
  <c r="Z83" i="5" s="1"/>
  <c r="Z76" i="40"/>
  <c r="Z83" i="40" s="1"/>
  <c r="AC62" i="40"/>
  <c r="AD62" i="40"/>
  <c r="D69" i="40"/>
  <c r="J63" i="5"/>
  <c r="J70" i="5" s="1"/>
  <c r="W63" i="5"/>
  <c r="W70" i="5" s="1"/>
  <c r="AB63" i="5"/>
  <c r="AB70" i="5" s="1"/>
  <c r="D63" i="5"/>
  <c r="R63" i="5"/>
  <c r="R70" i="5" s="1"/>
  <c r="O63" i="5"/>
  <c r="O70" i="5" s="1"/>
  <c r="Q63" i="5"/>
  <c r="Q70" i="5" s="1"/>
  <c r="V63" i="5"/>
  <c r="V70" i="5" s="1"/>
  <c r="F63" i="5"/>
  <c r="F70" i="5" s="1"/>
  <c r="E63" i="5"/>
  <c r="E70" i="5" s="1"/>
  <c r="T63" i="5"/>
  <c r="T70" i="5" s="1"/>
  <c r="P63" i="5"/>
  <c r="P70" i="5" s="1"/>
  <c r="Y63" i="5"/>
  <c r="Y70" i="5" s="1"/>
  <c r="AA63" i="5"/>
  <c r="AA70" i="5" s="1"/>
  <c r="X63" i="5"/>
  <c r="X70" i="5" s="1"/>
  <c r="Z63" i="5"/>
  <c r="Z70" i="5" s="1"/>
  <c r="I63" i="5"/>
  <c r="I70" i="5" s="1"/>
  <c r="U63" i="5"/>
  <c r="U70" i="5" s="1"/>
  <c r="H63" i="5"/>
  <c r="H70" i="5" s="1"/>
  <c r="S63" i="5"/>
  <c r="S70" i="5" s="1"/>
  <c r="M63" i="5"/>
  <c r="M70" i="5" s="1"/>
  <c r="G63" i="5"/>
  <c r="G70" i="5" s="1"/>
  <c r="L63" i="5"/>
  <c r="L70" i="5" s="1"/>
  <c r="H9" i="34"/>
  <c r="AA76" i="5"/>
  <c r="AA83" i="5" s="1"/>
  <c r="X76" i="5"/>
  <c r="X83" i="5" s="1"/>
  <c r="D64" i="5"/>
  <c r="AD64" i="5" s="1"/>
  <c r="AC77" i="5"/>
  <c r="AI42" i="22"/>
  <c r="AI55" i="22"/>
  <c r="AC65" i="5"/>
  <c r="AC78" i="5"/>
  <c r="AC76" i="40" l="1"/>
  <c r="AC83" i="40" s="1"/>
  <c r="D83" i="40"/>
  <c r="D70" i="40"/>
  <c r="E70" i="40" s="1"/>
  <c r="F70" i="40" s="1"/>
  <c r="G70" i="40" s="1"/>
  <c r="H70" i="40" s="1"/>
  <c r="I70" i="40" s="1"/>
  <c r="J70" i="40" s="1"/>
  <c r="K70" i="40" s="1"/>
  <c r="L70" i="40" s="1"/>
  <c r="M70" i="40" s="1"/>
  <c r="N70" i="40" s="1"/>
  <c r="O70" i="40" s="1"/>
  <c r="P70" i="40" s="1"/>
  <c r="Q70" i="40" s="1"/>
  <c r="R70" i="40" s="1"/>
  <c r="S70" i="40" s="1"/>
  <c r="T70" i="40" s="1"/>
  <c r="U70" i="40" s="1"/>
  <c r="V70" i="40" s="1"/>
  <c r="W70" i="40" s="1"/>
  <c r="X70" i="40" s="1"/>
  <c r="Y70" i="40" s="1"/>
  <c r="Z70" i="40" s="1"/>
  <c r="AA70" i="40" s="1"/>
  <c r="AB70" i="40" s="1"/>
  <c r="AC69" i="40"/>
  <c r="AD63" i="5"/>
  <c r="AC63" i="5"/>
  <c r="AC76" i="5"/>
  <c r="AC64" i="5"/>
  <c r="AC81" i="5"/>
  <c r="AC83" i="5" l="1"/>
  <c r="D69" i="5" l="1"/>
  <c r="D70" i="5" s="1"/>
  <c r="AC70" i="5" l="1"/>
  <c r="D71" i="5"/>
  <c r="E71" i="5" s="1"/>
  <c r="F71" i="5" s="1"/>
  <c r="G71" i="5" s="1"/>
  <c r="H71" i="5" s="1"/>
  <c r="I71" i="5" s="1"/>
  <c r="J71" i="5" s="1"/>
  <c r="K71" i="5" s="1"/>
  <c r="L71" i="5" s="1"/>
  <c r="M71" i="5" s="1"/>
  <c r="N71" i="5" s="1"/>
  <c r="O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Z71" i="5" s="1"/>
  <c r="AA71" i="5" s="1"/>
  <c r="AB71" i="5" s="1"/>
  <c r="AD69" i="5"/>
  <c r="D48" i="5" s="1"/>
  <c r="AC69" i="5"/>
  <c r="D49" i="5" l="1"/>
  <c r="AK21" i="20" l="1"/>
  <c r="E24" i="20" s="1"/>
  <c r="AJ21" i="20"/>
  <c r="E23" i="20" s="1"/>
  <c r="E25" i="26" l="1"/>
  <c r="E26" i="40" s="1"/>
  <c r="E21" i="40"/>
  <c r="F21" i="5"/>
  <c r="F21" i="40"/>
  <c r="E21" i="5"/>
  <c r="E29" i="40" l="1"/>
  <c r="D32" i="40" s="1"/>
  <c r="E26" i="5"/>
  <c r="E29" i="5" s="1"/>
  <c r="D40" i="5" s="1"/>
  <c r="E26" i="26"/>
  <c r="F26" i="40" s="1"/>
  <c r="F29" i="40" s="1"/>
  <c r="D42" i="5" l="1"/>
  <c r="G42" i="5"/>
  <c r="F26" i="5"/>
  <c r="F29" i="5" s="1"/>
  <c r="F25" i="26"/>
  <c r="D32" i="5"/>
  <c r="G40" i="5" l="1"/>
  <c r="G41" i="5"/>
  <c r="G48" i="5" l="1"/>
  <c r="D53" i="5" s="1"/>
  <c r="D12" i="36"/>
  <c r="D15" i="36" l="1"/>
  <c r="I16" i="36" s="1"/>
  <c r="D22" i="36" s="1"/>
  <c r="G49" i="5"/>
  <c r="C50" i="5" l="1"/>
  <c r="G54" i="5"/>
  <c r="D14" i="36" s="1"/>
  <c r="G52" i="5"/>
  <c r="G53" i="5" s="1"/>
  <c r="I15" i="36" s="1"/>
  <c r="D13" i="36"/>
  <c r="D23" i="36"/>
  <c r="I21" i="36"/>
  <c r="E22" i="36"/>
  <c r="I13" i="36" l="1"/>
  <c r="F21" i="36" s="1"/>
  <c r="G21" i="36" s="1"/>
  <c r="F22" i="36"/>
  <c r="G22" i="36" s="1"/>
  <c r="F23" i="36"/>
  <c r="G23" i="36" s="1"/>
  <c r="D24" i="36"/>
  <c r="E23" i="36"/>
  <c r="I23" i="36" l="1"/>
  <c r="E24" i="36"/>
  <c r="D25" i="36"/>
  <c r="F24" i="36"/>
  <c r="G24" i="36" s="1"/>
  <c r="C23" i="36"/>
  <c r="D26" i="36" l="1"/>
  <c r="E25" i="36"/>
  <c r="F25" i="36"/>
  <c r="G25" i="36" s="1"/>
  <c r="I25" i="36" l="1"/>
  <c r="C25" i="36"/>
  <c r="E26" i="36"/>
  <c r="D27" i="36"/>
  <c r="F26" i="36"/>
  <c r="G26" i="36" s="1"/>
  <c r="F27" i="36" l="1"/>
  <c r="G27" i="36" s="1"/>
  <c r="D28" i="36"/>
  <c r="E27" i="36"/>
  <c r="D29" i="36" l="1"/>
  <c r="C27" i="36"/>
  <c r="I27" i="36"/>
  <c r="E28" i="36"/>
  <c r="F28" i="36"/>
  <c r="G28" i="36" s="1"/>
  <c r="F29" i="36" l="1"/>
  <c r="G29" i="36" s="1"/>
  <c r="D30" i="36"/>
  <c r="E29" i="36"/>
  <c r="E30" i="36" l="1"/>
  <c r="D31" i="36"/>
  <c r="I29" i="36"/>
  <c r="C29" i="36"/>
  <c r="F30" i="36"/>
  <c r="G30" i="36" s="1"/>
  <c r="F31" i="36" l="1"/>
  <c r="G31" i="36" s="1"/>
  <c r="D32" i="36"/>
  <c r="E31" i="36"/>
  <c r="D33" i="36" l="1"/>
  <c r="I31" i="36"/>
  <c r="F32" i="36"/>
  <c r="G32" i="36" s="1"/>
  <c r="C31" i="36"/>
  <c r="E32" i="36"/>
  <c r="F33" i="36" l="1"/>
  <c r="G33" i="36" s="1"/>
  <c r="E33" i="36"/>
  <c r="D34" i="36"/>
  <c r="I33" i="36" l="1"/>
  <c r="E34" i="36"/>
  <c r="D35" i="36"/>
  <c r="F34" i="36"/>
  <c r="G34" i="36" s="1"/>
  <c r="C33" i="36"/>
  <c r="D36" i="36" l="1"/>
  <c r="E35" i="36"/>
  <c r="F35" i="36"/>
  <c r="G35" i="36" s="1"/>
  <c r="I35" i="36" l="1"/>
  <c r="E36" i="36"/>
  <c r="D37" i="36"/>
  <c r="F36" i="36"/>
  <c r="G36" i="36" s="1"/>
  <c r="C35" i="36"/>
  <c r="F37" i="36" l="1"/>
  <c r="G37" i="36" s="1"/>
  <c r="E37" i="36"/>
  <c r="D38" i="36"/>
  <c r="E38" i="36" l="1"/>
  <c r="I37" i="36"/>
  <c r="F38" i="36"/>
  <c r="G38" i="36" s="1"/>
  <c r="D39" i="36"/>
  <c r="C37" i="36"/>
  <c r="F39" i="36" l="1"/>
  <c r="G39" i="36" s="1"/>
  <c r="D40" i="36"/>
  <c r="E39" i="36"/>
  <c r="D41" i="36" l="1"/>
  <c r="I39" i="36"/>
  <c r="F40" i="36"/>
  <c r="G40" i="36" s="1"/>
  <c r="C39" i="36"/>
  <c r="E40" i="36"/>
  <c r="F41" i="36" l="1"/>
  <c r="G41" i="36" s="1"/>
  <c r="E41" i="36"/>
  <c r="D42" i="36"/>
  <c r="I41" i="36" l="1"/>
  <c r="E42" i="36"/>
  <c r="D43" i="36"/>
  <c r="F42" i="36"/>
  <c r="G42" i="36" s="1"/>
  <c r="C41" i="36"/>
  <c r="D44" i="36" l="1"/>
  <c r="E43" i="36"/>
  <c r="F43" i="36"/>
  <c r="G43" i="36" s="1"/>
  <c r="I43" i="36" l="1"/>
  <c r="E44" i="36"/>
  <c r="D45" i="36"/>
  <c r="F44" i="36"/>
  <c r="G44" i="36" s="1"/>
  <c r="C43" i="36"/>
  <c r="F45" i="36" l="1"/>
  <c r="D46" i="36"/>
  <c r="E45" i="36"/>
  <c r="G45" i="36"/>
  <c r="E46" i="36" l="1"/>
  <c r="C45" i="36"/>
  <c r="I45" i="36"/>
  <c r="D47" i="36"/>
  <c r="F46" i="36"/>
  <c r="G46" i="36" s="1"/>
  <c r="F47" i="36" l="1"/>
  <c r="G47" i="36" s="1"/>
  <c r="D48" i="36"/>
  <c r="E47" i="36"/>
  <c r="D49" i="36" l="1"/>
  <c r="I47" i="36"/>
  <c r="F48" i="36"/>
  <c r="G48" i="36" s="1"/>
  <c r="C47" i="36"/>
  <c r="E48" i="36"/>
  <c r="F49" i="36" l="1"/>
  <c r="G49" i="36" s="1"/>
  <c r="D50" i="36"/>
  <c r="E49" i="36"/>
  <c r="I49" i="36" l="1"/>
  <c r="E50" i="36"/>
  <c r="D51" i="36"/>
  <c r="F50" i="36"/>
  <c r="G50" i="36" s="1"/>
  <c r="C49" i="36"/>
  <c r="D52" i="36" l="1"/>
  <c r="E51" i="36"/>
  <c r="F51" i="36"/>
  <c r="G51" i="36" s="1"/>
  <c r="I51" i="36" l="1"/>
  <c r="E52" i="36"/>
  <c r="D53" i="36"/>
  <c r="F52" i="36"/>
  <c r="G52" i="36" s="1"/>
  <c r="C51" i="36"/>
  <c r="F53" i="36" l="1"/>
  <c r="D54" i="36"/>
  <c r="E53" i="36"/>
  <c r="G53" i="36"/>
  <c r="E54" i="36" l="1"/>
  <c r="F54" i="36"/>
  <c r="G54" i="36" s="1"/>
  <c r="I53" i="36"/>
  <c r="C53" i="36"/>
  <c r="D55" i="36"/>
  <c r="F55" i="36" l="1"/>
  <c r="G55" i="36" s="1"/>
  <c r="D56" i="36"/>
  <c r="E55" i="36"/>
  <c r="D57" i="36" l="1"/>
  <c r="I55" i="36"/>
  <c r="F56" i="36"/>
  <c r="G56" i="36" s="1"/>
  <c r="C55" i="36"/>
  <c r="E56" i="36"/>
  <c r="F57" i="36" l="1"/>
  <c r="G57" i="36" s="1"/>
  <c r="D58" i="36"/>
  <c r="E57" i="36"/>
  <c r="I57" i="36" l="1"/>
  <c r="E58" i="36"/>
  <c r="D59" i="36"/>
  <c r="F58" i="36"/>
  <c r="G58" i="36" s="1"/>
  <c r="C57" i="36"/>
  <c r="D60" i="36" l="1"/>
  <c r="E59" i="36"/>
  <c r="F59" i="36"/>
  <c r="G59" i="36" s="1"/>
  <c r="I59" i="36" l="1"/>
  <c r="E60" i="36"/>
  <c r="D61" i="36"/>
  <c r="F60" i="36"/>
  <c r="G60" i="36" s="1"/>
  <c r="C59" i="36"/>
  <c r="F61" i="36" l="1"/>
  <c r="G61" i="36" s="1"/>
  <c r="D62" i="36"/>
  <c r="E61" i="36"/>
  <c r="E62" i="36" l="1"/>
  <c r="F62" i="36"/>
  <c r="G62" i="36" s="1"/>
  <c r="D63" i="36"/>
  <c r="I61" i="36"/>
  <c r="C61" i="36"/>
  <c r="F63" i="36" l="1"/>
  <c r="D64" i="36"/>
  <c r="E63" i="36"/>
  <c r="G63" i="36"/>
  <c r="D65" i="36" l="1"/>
  <c r="G64" i="36"/>
  <c r="E64" i="36"/>
  <c r="F64" i="36"/>
  <c r="I63" i="36"/>
  <c r="C63" i="36"/>
  <c r="G65" i="36" l="1"/>
  <c r="F65" i="36"/>
  <c r="D66" i="36"/>
  <c r="E65" i="36"/>
  <c r="G66" i="36" l="1"/>
  <c r="C65" i="36"/>
  <c r="I65" i="36"/>
  <c r="E66" i="36"/>
  <c r="D67" i="36"/>
  <c r="F66" i="36"/>
  <c r="D68" i="36" l="1"/>
  <c r="E67" i="36"/>
  <c r="G67" i="36"/>
  <c r="F67" i="36"/>
  <c r="G68" i="36" l="1"/>
  <c r="C67" i="36"/>
  <c r="I67" i="36"/>
  <c r="E68" i="36"/>
  <c r="D69" i="36"/>
  <c r="F68" i="36"/>
  <c r="F69" i="36" l="1"/>
  <c r="D70" i="36"/>
  <c r="E69" i="36"/>
  <c r="G69" i="36"/>
  <c r="C69" i="36" l="1"/>
  <c r="G70" i="36"/>
  <c r="D71" i="36"/>
  <c r="I69" i="36"/>
  <c r="F70" i="36"/>
  <c r="E70" i="36"/>
  <c r="G71" i="36" l="1"/>
  <c r="F71" i="36"/>
  <c r="E71" i="36"/>
  <c r="D72" i="36"/>
  <c r="D73" i="36" l="1"/>
  <c r="G72" i="36"/>
  <c r="F72" i="36"/>
  <c r="I71" i="36"/>
  <c r="C71" i="36"/>
  <c r="E72" i="36"/>
  <c r="G73" i="36" l="1"/>
  <c r="F73" i="36"/>
  <c r="E73" i="36"/>
  <c r="D74" i="36"/>
  <c r="G74" i="36" l="1"/>
  <c r="C73" i="36"/>
  <c r="I73" i="36"/>
  <c r="E74" i="36"/>
  <c r="D75" i="36"/>
  <c r="F74" i="36"/>
  <c r="D76" i="36" l="1"/>
  <c r="E75" i="36"/>
  <c r="G75" i="36"/>
  <c r="F75" i="36"/>
  <c r="I75" i="36" l="1"/>
  <c r="D77" i="36"/>
  <c r="F76" i="36"/>
  <c r="G76" i="36"/>
  <c r="C75" i="36"/>
  <c r="E76" i="36"/>
  <c r="F77" i="36" l="1"/>
  <c r="G77" i="36"/>
  <c r="D78" i="36"/>
  <c r="E77" i="36"/>
  <c r="E78" i="36" l="1"/>
  <c r="F78" i="36"/>
  <c r="G78" i="36"/>
  <c r="C77" i="36"/>
  <c r="I77" i="36"/>
  <c r="D79" i="36"/>
  <c r="D80" i="36" l="1"/>
  <c r="E79" i="36"/>
  <c r="G79" i="36"/>
  <c r="F79" i="36"/>
  <c r="D81" i="36" l="1"/>
  <c r="G80" i="36"/>
  <c r="F80" i="36"/>
  <c r="I79" i="36"/>
  <c r="C79" i="36"/>
  <c r="E80" i="36"/>
  <c r="G81" i="36" l="1"/>
  <c r="D82" i="36"/>
  <c r="F81" i="36"/>
  <c r="E81" i="36"/>
  <c r="G82" i="36" l="1"/>
  <c r="C81" i="36"/>
  <c r="I81" i="36"/>
  <c r="E82" i="36"/>
  <c r="F82" i="36"/>
  <c r="D83" i="36"/>
  <c r="D84" i="36" l="1"/>
  <c r="E83" i="36"/>
  <c r="G83" i="36"/>
  <c r="F83" i="36"/>
  <c r="D85" i="36" l="1"/>
  <c r="F84" i="36"/>
  <c r="G84" i="36"/>
  <c r="C83" i="36"/>
  <c r="I83" i="36"/>
  <c r="E84" i="36"/>
  <c r="F85" i="36" l="1"/>
  <c r="D86" i="36"/>
  <c r="E85" i="36"/>
  <c r="G85" i="36"/>
  <c r="E86" i="36" l="1"/>
  <c r="D87" i="36"/>
  <c r="C85" i="36"/>
  <c r="G86" i="36"/>
  <c r="F86" i="36"/>
  <c r="I85" i="36"/>
  <c r="G87" i="36" l="1"/>
  <c r="E87" i="36"/>
  <c r="F87" i="36"/>
  <c r="D88" i="36"/>
  <c r="D89" i="36" l="1"/>
  <c r="I87" i="36"/>
  <c r="F88" i="36"/>
  <c r="G88" i="36"/>
  <c r="E88" i="36"/>
  <c r="C87" i="36"/>
  <c r="G89" i="36" l="1"/>
  <c r="F89" i="36"/>
  <c r="D90" i="36"/>
  <c r="E89" i="36"/>
  <c r="G90" i="36" l="1"/>
  <c r="E90" i="36"/>
  <c r="I89" i="36"/>
  <c r="F90" i="36"/>
  <c r="C89" i="36"/>
  <c r="P20" i="24"/>
</calcChain>
</file>

<file path=xl/sharedStrings.xml><?xml version="1.0" encoding="utf-8"?>
<sst xmlns="http://schemas.openxmlformats.org/spreadsheetml/2006/main" count="1204" uniqueCount="552">
  <si>
    <t>Investimento</t>
  </si>
  <si>
    <t xml:space="preserve">Payback     </t>
  </si>
  <si>
    <t>Poupança prevista</t>
  </si>
  <si>
    <t>Redução de Energia Primária</t>
  </si>
  <si>
    <t>[tep/ano]</t>
  </si>
  <si>
    <t>[€/ano]</t>
  </si>
  <si>
    <t>[%]</t>
  </si>
  <si>
    <t>[ton/ano]</t>
  </si>
  <si>
    <t>Diagnóstico Energético</t>
  </si>
  <si>
    <t>Forma de energia</t>
  </si>
  <si>
    <t>Medida Nº</t>
  </si>
  <si>
    <t>Descrição da medida</t>
  </si>
  <si>
    <t>Medida identificada no cenário final (CE)</t>
  </si>
  <si>
    <t>Antes da implementação</t>
  </si>
  <si>
    <t>anos</t>
  </si>
  <si>
    <t>Depois da implementação</t>
  </si>
  <si>
    <t>Anos</t>
  </si>
  <si>
    <t>Dados da Entidade e Operação</t>
  </si>
  <si>
    <t>Nome do PQ:</t>
  </si>
  <si>
    <t>Nº Carteira Profissional:</t>
  </si>
  <si>
    <t>Obs: Classe energetica a alcançar com as medidas incluidas na avaliaçao do cenário final (CE)</t>
  </si>
  <si>
    <t>Tipo de Medidas:</t>
  </si>
  <si>
    <t>i) Intervenções na envolvente opaca dos edifícios, com o objetivo de proceder à instalação de isolamento térmico em paredes, pavimentos, coberturas e caixas de estore;</t>
  </si>
  <si>
    <t>Identificação das medidas a implementar:</t>
  </si>
  <si>
    <t>Tipo de intervenção</t>
  </si>
  <si>
    <t>Descrição da solução técnica</t>
  </si>
  <si>
    <t>Aplicação de isolamento térmico no pavimento com EPS 150</t>
  </si>
  <si>
    <t>Aplicação de isolamento térmico na cobertura com EPS 150</t>
  </si>
  <si>
    <t>Aplicação de isolamento térmico na cobertura com lajetas térmicas XPS</t>
  </si>
  <si>
    <t>Vidro duplo incolor</t>
  </si>
  <si>
    <t>Vidro duplo low-e</t>
  </si>
  <si>
    <t>Dispositivos de sombreamento (estore veneziano ou equivalente)</t>
  </si>
  <si>
    <t>--</t>
  </si>
  <si>
    <t>Dispositivos de sombreamento (estores de lâminas de cor média)</t>
  </si>
  <si>
    <t>SIM</t>
  </si>
  <si>
    <t>NÃO</t>
  </si>
  <si>
    <t>Poupanças a alcançar com as medidas a implementar (até 25 anos)</t>
  </si>
  <si>
    <t>Nº Medida</t>
  </si>
  <si>
    <t>Total (até 25 anos)</t>
  </si>
  <si>
    <t>Totais</t>
  </si>
  <si>
    <t>ii) Intervenções na envolvente envidraçada dos edifícios, nomeadamente através da substituição de caixilharia com vidro simples, e caixilharia com vidro duplo sem corte térmico, por caixilharia com vidro duplo e corte térmico, ou solução equivalente em termos de desempenho energético, e respetivos dispositivos de sombreamento;</t>
  </si>
  <si>
    <t>iii) Intervenções nos sistemas técnicos instalados, através da substituição dos sistemas existentes por sistemas de elevada eficiência, ou através de intervenções nos sistemas existentes que visem aumentar a sua eficiência energética, nomeadamente integração de água quente solar, incorporação de microgeração, sistemas de iluminação, aquecimento, ventilação e ar condicionado (AVAC);</t>
  </si>
  <si>
    <t>Aquecimento de águas sanitárias (AQS)</t>
  </si>
  <si>
    <t>AQS e Climatização</t>
  </si>
  <si>
    <t>Até 5 kWe</t>
  </si>
  <si>
    <t>Sistemas de produção de energia</t>
  </si>
  <si>
    <t>Auditoria energéticas</t>
  </si>
  <si>
    <r>
      <t>Inferior a 1000 m</t>
    </r>
    <r>
      <rPr>
        <vertAlign val="superscript"/>
        <sz val="10"/>
        <color indexed="8"/>
        <rFont val="Calibri"/>
        <family val="2"/>
      </rPr>
      <t>2</t>
    </r>
  </si>
  <si>
    <r>
      <t>Entre 1000 e 2500 m</t>
    </r>
    <r>
      <rPr>
        <vertAlign val="superscript"/>
        <sz val="10"/>
        <color indexed="8"/>
        <rFont val="Calibri"/>
        <family val="2"/>
      </rPr>
      <t>2</t>
    </r>
  </si>
  <si>
    <r>
      <t>Entre 2500 e 10000 m</t>
    </r>
    <r>
      <rPr>
        <vertAlign val="superscript"/>
        <sz val="10"/>
        <color indexed="8"/>
        <rFont val="Calibri"/>
        <family val="2"/>
      </rPr>
      <t>2</t>
    </r>
  </si>
  <si>
    <r>
      <t>Superior a 10000 m</t>
    </r>
    <r>
      <rPr>
        <vertAlign val="superscript"/>
        <sz val="10"/>
        <color indexed="8"/>
        <rFont val="Calibri"/>
        <family val="2"/>
      </rPr>
      <t>2</t>
    </r>
  </si>
  <si>
    <t>v) Instalação de sistemas e equipamentos que permitam a gestão de consumos de energia, por forma a contabilizar e gerir os consumos de energia, gerando assim economias e possibilitando a sua transferência entre períodos tarifários</t>
  </si>
  <si>
    <t>Potência</t>
  </si>
  <si>
    <t>Acumulado</t>
  </si>
  <si>
    <t>F</t>
  </si>
  <si>
    <t>E</t>
  </si>
  <si>
    <t>D</t>
  </si>
  <si>
    <t>C</t>
  </si>
  <si>
    <t>B-</t>
  </si>
  <si>
    <t>A</t>
  </si>
  <si>
    <t>A+</t>
  </si>
  <si>
    <t>Total</t>
  </si>
  <si>
    <t>O edificio a intervencionar enquadra-se numa grande intervenção?</t>
  </si>
  <si>
    <t>Obs: As intervenções que resultem numa grande intervenção devem obter, no minimo, classe C, e comprovar adicionalmente a subida em pelo menos 2 classes energéticas</t>
  </si>
  <si>
    <t>Nome da Entidade:</t>
  </si>
  <si>
    <t>Nome da Operação:</t>
  </si>
  <si>
    <t xml:space="preserve">Email: </t>
  </si>
  <si>
    <t xml:space="preserve">Telefone: </t>
  </si>
  <si>
    <t>Localidade:</t>
  </si>
  <si>
    <t>Concelho:</t>
  </si>
  <si>
    <t>Data de emissão:</t>
  </si>
  <si>
    <t>Classe Energética Atual:</t>
  </si>
  <si>
    <t>B</t>
  </si>
  <si>
    <t>Até 80 mm de isolamento</t>
  </si>
  <si>
    <t>Substituição de vãos envidraçados por soluções mais eficientes com caixilharia de PVC</t>
  </si>
  <si>
    <t>Até 18 litros/min</t>
  </si>
  <si>
    <t>Até 27 litros/min</t>
  </si>
  <si>
    <t>Até 35 kW</t>
  </si>
  <si>
    <t>Até 30 kW</t>
  </si>
  <si>
    <t>Até 45 kW</t>
  </si>
  <si>
    <t>Até 65 kW</t>
  </si>
  <si>
    <t>Vida Util Equipamento (anos)</t>
  </si>
  <si>
    <t>Vida Util Equipamento/solução
(anos)</t>
  </si>
  <si>
    <t>Custo unitário máximo por equipamento (€)</t>
  </si>
  <si>
    <t>Área interior</t>
  </si>
  <si>
    <t>Substituição de lâmpadas convencionais por tubos de led</t>
  </si>
  <si>
    <t>Substituição de lâmpadas dicroicas por led</t>
  </si>
  <si>
    <t>Até 25 W/lâmpada</t>
  </si>
  <si>
    <t>Até 15 W/lâmpada</t>
  </si>
  <si>
    <t>Gás Natural</t>
  </si>
  <si>
    <t>Fonte de energia</t>
  </si>
  <si>
    <t>[€]</t>
  </si>
  <si>
    <t>Data de validade:</t>
  </si>
  <si>
    <r>
      <t xml:space="preserve">Redução de fatura esperada com aplicação </t>
    </r>
    <r>
      <rPr>
        <b/>
        <sz val="9"/>
        <rFont val="Calibri"/>
        <family val="2"/>
      </rPr>
      <t xml:space="preserve">da medida </t>
    </r>
  </si>
  <si>
    <t>Custo de reinvestimento por substituição 
(se aplicável)</t>
  </si>
  <si>
    <t>[ano]</t>
  </si>
  <si>
    <t>Poupanças anuais 
 (ano 1)</t>
  </si>
  <si>
    <t>c) Auditorias, estudos, diagnósticos e análises energéticas necessários à realização dos investimentos, e à implementação de Planos de Ação de eficiência energética bem como a avaliação «ex-post» independente que permita a avaliação e o acompanhamento do desempenho e da eficiência energética do investimento;</t>
  </si>
  <si>
    <t>Envolvente opaca</t>
  </si>
  <si>
    <t>Vãos envidraçados</t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</si>
  <si>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100</t>
    </r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</si>
  <si>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150</t>
    </r>
  </si>
  <si>
    <t>Substituição de vãos envidraçados por soluções com caixilharia de alumínio com corte térmico</t>
  </si>
  <si>
    <t xml:space="preserve">Despesa Elegivel </t>
  </si>
  <si>
    <t>Capacidade / Potência</t>
  </si>
  <si>
    <t>[anos]</t>
  </si>
  <si>
    <t>Área útil coberta pelos sistemas e equipamentos</t>
  </si>
  <si>
    <t>[kW]</t>
  </si>
  <si>
    <t>b).i) Instalação de painéis solares térmicos para produção de água quente sanitária e climatização</t>
  </si>
  <si>
    <t>IVA associado (se despesa elegivel)</t>
  </si>
  <si>
    <r>
      <rPr>
        <b/>
        <sz val="10"/>
        <rFont val="Arial"/>
        <family val="2"/>
      </rPr>
      <t>Antes de submeter a sua candidatura no Balcão Único 2020, verifique se anexou todos os ficheiros solicitados,</t>
    </r>
    <r>
      <rPr>
        <b/>
        <sz val="10"/>
        <color rgb="FF0070C0"/>
        <rFont val="Arial"/>
        <family val="2"/>
      </rPr>
      <t xml:space="preserve"> sem os quais a candidatura não poderá ser aprovada!</t>
    </r>
  </si>
  <si>
    <t xml:space="preserve">Folha 1. </t>
  </si>
  <si>
    <t>Campos para preenchimento e considerações de cada folha:</t>
  </si>
  <si>
    <t>Sistema solar de circulação forçada (peças)</t>
  </si>
  <si>
    <t>Classe Energética Final após a implementação das medidas de melhoria identificadas</t>
  </si>
  <si>
    <t>Classes de desempenho energético</t>
  </si>
  <si>
    <t>Investimento Total Elegivel 
(I.T.E)</t>
  </si>
  <si>
    <t xml:space="preserve">Vida útil das medidas </t>
  </si>
  <si>
    <t>Poupanças Não Atualizadas para periodo temporal máximo de 25 anos</t>
  </si>
  <si>
    <r>
      <t xml:space="preserve">Período da análise financeira do projeto
</t>
    </r>
    <r>
      <rPr>
        <b/>
        <i/>
        <sz val="10"/>
        <color theme="1"/>
        <rFont val="Calibri"/>
        <family val="2"/>
        <scheme val="minor"/>
      </rPr>
      <t>(até ao máx. de 25 anos)</t>
    </r>
  </si>
  <si>
    <r>
      <t xml:space="preserve">Poupança média anual
</t>
    </r>
    <r>
      <rPr>
        <b/>
        <i/>
        <sz val="10"/>
        <color theme="1"/>
        <rFont val="Calibri"/>
        <family val="2"/>
        <scheme val="minor"/>
      </rPr>
      <t>(para o periodo de analise financeira anterior)</t>
    </r>
  </si>
  <si>
    <t>Apuramento da poupança média anual:</t>
  </si>
  <si>
    <t xml:space="preserve">Apuramento do valor de reembolso semestral e respetiva % de poupança equivalente: </t>
  </si>
  <si>
    <t>1º a penultimo reembolso</t>
  </si>
  <si>
    <t>Último reembolso</t>
  </si>
  <si>
    <t>Nº Reembolsos
(base semestral)</t>
  </si>
  <si>
    <t>Plano de Reembolsos</t>
  </si>
  <si>
    <t>Poupanças Totais €/ano</t>
  </si>
  <si>
    <t>Poupanças Totais kWh/ano</t>
  </si>
  <si>
    <t>Subvenção Não Reembolsável</t>
  </si>
  <si>
    <t>Consumo estimado [kWh]</t>
  </si>
  <si>
    <t>N.A.</t>
  </si>
  <si>
    <t>Renováveis</t>
  </si>
  <si>
    <t>GPL</t>
  </si>
  <si>
    <t>Custo Energético</t>
  </si>
  <si>
    <t>Energia Elétrica</t>
  </si>
  <si>
    <t>Gasóleo/Diesel</t>
  </si>
  <si>
    <t>Madeira/Resíduos de Madeira</t>
  </si>
  <si>
    <t>Peletes/Briquetes de Madeira</t>
  </si>
  <si>
    <r>
      <t xml:space="preserve">Redução de consumo esperado com aplicação </t>
    </r>
    <r>
      <rPr>
        <b/>
        <sz val="9"/>
        <rFont val="Calibri"/>
        <family val="2"/>
      </rPr>
      <t>da medida [kWh]</t>
    </r>
  </si>
  <si>
    <r>
      <t>[kWh</t>
    </r>
    <r>
      <rPr>
        <b/>
        <vertAlign val="subscript"/>
        <sz val="9"/>
        <color theme="1"/>
        <rFont val="Calibri"/>
        <family val="2"/>
        <scheme val="minor"/>
      </rPr>
      <t>EP</t>
    </r>
    <r>
      <rPr>
        <b/>
        <sz val="9"/>
        <color theme="1"/>
        <rFont val="Calibri"/>
        <family val="2"/>
        <scheme val="minor"/>
      </rPr>
      <t>/ano]</t>
    </r>
  </si>
  <si>
    <r>
      <t>Redução das emissões de CO</t>
    </r>
    <r>
      <rPr>
        <b/>
        <vertAlign val="subscript"/>
        <sz val="9"/>
        <color theme="1"/>
        <rFont val="Calibri"/>
        <family val="2"/>
        <scheme val="minor"/>
      </rPr>
      <t>2</t>
    </r>
  </si>
  <si>
    <t>Custo Manutenção e Operação anual
(se aplicável)</t>
  </si>
  <si>
    <t>Custos Operação e Manutenção [€/ano]</t>
  </si>
  <si>
    <t>Economia Energia [€/ano]</t>
  </si>
  <si>
    <t>[unidades]</t>
  </si>
  <si>
    <t>Número de reinvestimentos previstos (se aplicável)</t>
  </si>
  <si>
    <t>Ano em que ocorre a primeira substituiçao do Equipamento</t>
  </si>
  <si>
    <r>
      <t>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</si>
  <si>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Custos de reinvestimento por substituição [€]</t>
  </si>
  <si>
    <t>Redução Energética [kWh/ano]</t>
  </si>
  <si>
    <t>Redução Energética [kWh/ano] 
(ano 1)</t>
  </si>
  <si>
    <r>
      <t>[€/m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</si>
  <si>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Valor estimado de Investimento (sem IVA)</t>
  </si>
  <si>
    <r>
      <t>[€</t>
    </r>
    <r>
      <rPr>
        <b/>
        <sz val="9"/>
        <color theme="1"/>
        <rFont val="Calibri"/>
        <family val="2"/>
        <scheme val="minor"/>
      </rPr>
      <t>]</t>
    </r>
  </si>
  <si>
    <t>-</t>
  </si>
  <si>
    <t>Poupanças [€/ano] (100%)</t>
  </si>
  <si>
    <t>Poupanças [kWh/ano] (100%)</t>
  </si>
  <si>
    <t>PCI [MJ/kg]</t>
  </si>
  <si>
    <t>PCI [tep/ton]</t>
  </si>
  <si>
    <t>Fator conversão [tep/kWh]</t>
  </si>
  <si>
    <r>
      <t>Emissões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Atuais [ton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eq/ano]:</t>
    </r>
  </si>
  <si>
    <t>Custos Estimados Anuais [€/ano]:</t>
  </si>
  <si>
    <t>Para efeitos de contabilização das poupanças liquidas, é tido em conta o valor das poupanças anuais no ano 1 de cada medida, e automaticamente extendidas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</si>
  <si>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Investimento Total [Medidas a).i)]</t>
  </si>
  <si>
    <t>Consumo de Energia Primária</t>
  </si>
  <si>
    <t>Investimento Total [Medidas a).ii)]</t>
  </si>
  <si>
    <t>Investimento Total [Medida c)]</t>
  </si>
  <si>
    <t>Investimento Total [Medidas a).iii)]</t>
  </si>
  <si>
    <t>Investimento Total [Medidas a).iv)]</t>
  </si>
  <si>
    <t>Investimento Total [Medidas a).v)]</t>
  </si>
  <si>
    <t>Investimento Total [Medidas b).i)]</t>
  </si>
  <si>
    <r>
      <t>Fator conversão [kWh</t>
    </r>
    <r>
      <rPr>
        <vertAlign val="subscript"/>
        <sz val="10"/>
        <color theme="1"/>
        <rFont val="Calibri"/>
        <family val="2"/>
        <scheme val="minor"/>
      </rPr>
      <t>EP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</si>
  <si>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e/tep]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</si>
  <si>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</si>
  <si>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/kWh]</t>
    </r>
  </si>
  <si>
    <r>
      <t>FE [kgCO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e/GJ]</t>
    </r>
  </si>
  <si>
    <t>Somatório dos elementos de todos os radiadores (se aplicável)</t>
  </si>
  <si>
    <r>
      <t>Fatores de conversão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e tep (Despacho n.º 17313/2008 e Despacho n.º 15793-D/2013)</t>
    </r>
  </si>
  <si>
    <t>Restantes fontes (selecionar da lista de fontes disponivel)</t>
  </si>
  <si>
    <t>Valores apurados 
(tendo em conta as despesas elegiveis)</t>
  </si>
  <si>
    <t>Valores ajustados 
(tendo em conta os limites de dotação financeira)</t>
  </si>
  <si>
    <r>
      <t xml:space="preserve">Subvenção Reembolsável 
</t>
    </r>
    <r>
      <rPr>
        <b/>
        <i/>
        <sz val="11"/>
        <color theme="1"/>
        <rFont val="Calibri"/>
        <family val="2"/>
        <scheme val="minor"/>
      </rPr>
      <t>(a devolver)</t>
    </r>
  </si>
  <si>
    <r>
      <t>Subvenção Reembolsável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a devolver)</t>
    </r>
  </si>
  <si>
    <t>Potência a instalar</t>
  </si>
  <si>
    <t>Máximos</t>
  </si>
  <si>
    <t>Mínimos</t>
  </si>
  <si>
    <r>
      <t>[litros</t>
    </r>
    <r>
      <rPr>
        <b/>
        <sz val="9"/>
        <color theme="1"/>
        <rFont val="Calibri"/>
        <family val="2"/>
      </rPr>
      <t>÷</t>
    </r>
    <r>
      <rPr>
        <b/>
        <sz val="9"/>
        <color theme="1"/>
        <rFont val="Calibri"/>
        <family val="2"/>
        <scheme val="minor"/>
      </rPr>
      <t>min / litros / kW]</t>
    </r>
  </si>
  <si>
    <r>
      <t>Área
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</si>
  <si>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r>
      <t>Intervalo aplicável [m</t>
    </r>
    <r>
      <rPr>
        <b/>
        <vertAlign val="super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]</t>
    </r>
  </si>
  <si>
    <t>% da Poupança líquida considerada</t>
  </si>
  <si>
    <t xml:space="preserve">Total </t>
  </si>
  <si>
    <t>b).ii) Instalação de sistemas de produção de energia elétrica para autoconsumo a partir de fontes de energia renovável</t>
  </si>
  <si>
    <t>Valor máx. elegível por aplicação de Custo Padrão (sem IVA)</t>
  </si>
  <si>
    <t>Fator conversão [kWh/MJ]</t>
  </si>
  <si>
    <t>7. Medidas b) i) Painéis solares térmicos</t>
  </si>
  <si>
    <t>8. Medidas b) ii) Sistemas de produção de energia</t>
  </si>
  <si>
    <t>Morada/localização:</t>
  </si>
  <si>
    <t>Custo unitário máximo
(€/m2)</t>
  </si>
  <si>
    <t>Até 100 mm de isolamento</t>
  </si>
  <si>
    <t>Bomba de calor ar-água (unidade exterior/unidade interior)</t>
  </si>
  <si>
    <t>30-65 kW</t>
  </si>
  <si>
    <t>Custo unitário máximo por unidade de potência (€/w)</t>
  </si>
  <si>
    <t>Sistemas de Iluminação</t>
  </si>
  <si>
    <t>Até 1,5 kwp</t>
  </si>
  <si>
    <t>Sistema Solar fotovoltaico</t>
  </si>
  <si>
    <t>Mais de 1,5 a 20 Kwp</t>
  </si>
  <si>
    <t>Mais de 20 kwp</t>
  </si>
  <si>
    <t>Custo unitário máximo por (€/kWp)</t>
  </si>
  <si>
    <t>Área de coletores</t>
  </si>
  <si>
    <t>Aquecimento de águas sanitárias (AQS) com sistema solar</t>
  </si>
  <si>
    <t>Módulos fotovoltaicos com estrutura e inversor &lt; 1,5 kWp</t>
  </si>
  <si>
    <t>Sistema Solar fotovoltaico &gt; 20 kWp</t>
  </si>
  <si>
    <t>Relativamente às folhas:</t>
  </si>
  <si>
    <r>
      <t xml:space="preserve">Nº anos necessarios para reembolso do apoio a atribuir
</t>
    </r>
    <r>
      <rPr>
        <b/>
        <i/>
        <sz val="10"/>
        <color theme="1"/>
        <rFont val="Calibri"/>
        <family val="2"/>
        <scheme val="minor"/>
      </rPr>
      <t>(pelo menos 70% poupança média anual)</t>
    </r>
  </si>
  <si>
    <r>
      <t xml:space="preserve">Valor de reembolso anual ajustado 
</t>
    </r>
    <r>
      <rPr>
        <b/>
        <i/>
        <sz val="10"/>
        <color theme="1"/>
        <rFont val="Calibri"/>
        <family val="2"/>
        <scheme val="minor"/>
      </rPr>
      <t>(para o nº anos calculado anteriormente)</t>
    </r>
  </si>
  <si>
    <t>Eixo Prioritário:</t>
  </si>
  <si>
    <t>Prioridade de Investimento:</t>
  </si>
  <si>
    <t>Sim</t>
  </si>
  <si>
    <t>Não</t>
  </si>
  <si>
    <t>Secção RE SEUR:</t>
  </si>
  <si>
    <t>Código do Aviso:</t>
  </si>
  <si>
    <t>Código</t>
  </si>
  <si>
    <t>Unidade</t>
  </si>
  <si>
    <t>Meta</t>
  </si>
  <si>
    <t>Ano Alvo</t>
  </si>
  <si>
    <t>Indicador Aplicavel à Operação?</t>
  </si>
  <si>
    <t>Indicador a Contratualizar?</t>
  </si>
  <si>
    <t>O.04.03.02.C</t>
  </si>
  <si>
    <t>Redução anual do consumo de energia primária nos edifícios públicos</t>
  </si>
  <si>
    <t>Para efeitos de contabilização das poupanças liquidas, é tido em conta o valor das poupanças anuais no ano 1 de cada medida, automaticamente extendido até à conclusão da sua vida útil. 
Caso tenha sido considerado o reinvestimento numa determinada medida (tendo-se preenchido para esse efeito os campos relativos ao valor de reinvestimento e o nº de reinvestimentos previstos), o impato dessas poupanças será considerado automaticamente até ao fim de um novo periodo de vida útil.
A determinação das reduções de consumo energético é feita automaticamente.</t>
  </si>
  <si>
    <t>Auditorias, diagnósticos e avaliações, incluindo a avaliação ex-post, sujeitos a custos-padrão (DGEG)</t>
  </si>
  <si>
    <t>Consumo Estimado Anual  (tep):</t>
  </si>
  <si>
    <t>Consumos Estimados Anuais  (kWh):</t>
  </si>
  <si>
    <t>15. Valores-Padrão</t>
  </si>
  <si>
    <t>16. Fatores de Conversão</t>
  </si>
  <si>
    <t>Folha 15. "Valores-Padrão"</t>
  </si>
  <si>
    <t>Folha 16. "Fatores de Conversão"</t>
  </si>
  <si>
    <r>
      <t xml:space="preserve">Não altere a estrutura desta ferramenta de cálculo: </t>
    </r>
    <r>
      <rPr>
        <b/>
        <sz val="10"/>
        <color rgb="FF0070C0"/>
        <rFont val="Arial"/>
        <family val="2"/>
      </rPr>
      <t xml:space="preserve">não elimine folhas nem altere a formatação dos campos destinados ao preenchimento do beneficiário.  </t>
    </r>
  </si>
  <si>
    <t>kWh/ano</t>
  </si>
  <si>
    <t>Característica dos elementos</t>
  </si>
  <si>
    <r>
      <t>Característica dos elementos [m</t>
    </r>
    <r>
      <rPr>
        <b/>
        <vertAlign val="superscript"/>
        <sz val="10"/>
        <color rgb="FFFFFFFF"/>
        <rFont val="Calibri"/>
        <family val="2"/>
        <scheme val="minor"/>
      </rPr>
      <t>2</t>
    </r>
    <r>
      <rPr>
        <b/>
        <sz val="10"/>
        <color rgb="FFFFFFFF"/>
        <rFont val="Calibri"/>
        <family val="2"/>
        <scheme val="minor"/>
      </rPr>
      <t>]</t>
    </r>
  </si>
  <si>
    <t>2. Medidas a) i) Envolvente opaca</t>
  </si>
  <si>
    <t>3. Medidas a) ii) Envolvente envidraçada</t>
  </si>
  <si>
    <t>4. Medidas a) iii) Sistemas técnicos</t>
  </si>
  <si>
    <t>5. Medidas a) iv) Iluminação interior e exterior</t>
  </si>
  <si>
    <t>6. Medidas a) v) Sistemas de gestão</t>
  </si>
  <si>
    <t>Folhas 9. e 10.</t>
  </si>
  <si>
    <t>Folha 2. a 8.</t>
  </si>
  <si>
    <t>9. Medidas c) Auditorias</t>
  </si>
  <si>
    <t>- Um projeto que apresente apenas o preenchimento das folhas 7. a 10. não é elegivel!</t>
  </si>
  <si>
    <t>Certificação Energética (CE)</t>
  </si>
  <si>
    <t>Custo Unitário Energia  [€/kWh]:</t>
  </si>
  <si>
    <t>Medidas a) i) Vãos Opacos</t>
  </si>
  <si>
    <t>Medidas a) ii) Vãos envidraçados</t>
  </si>
  <si>
    <t>Medidas a) iv) Iluminação</t>
  </si>
  <si>
    <t>Medidas a) v) Sistemas Gestão</t>
  </si>
  <si>
    <t>Medidas a) iii) Sistemas Técnicos</t>
  </si>
  <si>
    <t>Medidas b) i) Painéis solares</t>
  </si>
  <si>
    <t>Medidas b) ii) Produção autoconsumo</t>
  </si>
  <si>
    <t>Medidas c) Auditorias energéticas</t>
  </si>
  <si>
    <t>N.º coletores / n.º adicional de depósitos de 500 litros</t>
  </si>
  <si>
    <r>
      <t>Investimento Total 
[</t>
    </r>
    <r>
      <rPr>
        <b/>
        <i/>
        <sz val="11"/>
        <color theme="1"/>
        <rFont val="Calibri"/>
        <family val="2"/>
        <scheme val="minor"/>
      </rPr>
      <t>medidas a), b) e c)]</t>
    </r>
  </si>
  <si>
    <t>Rácio</t>
  </si>
  <si>
    <t>Critérios de Seleção</t>
  </si>
  <si>
    <t>Descritivo</t>
  </si>
  <si>
    <t>Unidades</t>
  </si>
  <si>
    <t>Numerador</t>
  </si>
  <si>
    <t>Denominador</t>
  </si>
  <si>
    <t>Resultados</t>
  </si>
  <si>
    <t>a) Contributo para os indicadores definidos para a Prioridade de Investimento e Objetivo Específico</t>
  </si>
  <si>
    <t>%</t>
  </si>
  <si>
    <t>d) Contributo para a redução das emissões de CO2</t>
  </si>
  <si>
    <r>
      <t xml:space="preserve">Rácio entre a </t>
    </r>
    <r>
      <rPr>
        <b/>
        <sz val="9.5"/>
        <color theme="1"/>
        <rFont val="Calibri"/>
        <family val="2"/>
        <scheme val="minor"/>
      </rPr>
      <t>diminuição anual estimada das emissões de gases com efeito de estufa (ton CO2) com a realização da operação</t>
    </r>
    <r>
      <rPr>
        <sz val="9.5"/>
        <color theme="1"/>
        <rFont val="Calibri"/>
        <family val="2"/>
        <scheme val="minor"/>
      </rPr>
      <t xml:space="preserve"> pelas </t>
    </r>
    <r>
      <rPr>
        <b/>
        <sz val="9.5"/>
        <color theme="1"/>
        <rFont val="Calibri"/>
        <family val="2"/>
        <scheme val="minor"/>
      </rPr>
      <t>emissões de CO2 atuais (ton/ano) constantes do Certificado Energético</t>
    </r>
  </si>
  <si>
    <t>e) Racionalidade económica das ações previstas na operação</t>
  </si>
  <si>
    <r>
      <t xml:space="preserve">Rácio entre o </t>
    </r>
    <r>
      <rPr>
        <b/>
        <sz val="9.5"/>
        <color theme="1"/>
        <rFont val="Calibri"/>
        <family val="2"/>
        <scheme val="minor"/>
      </rPr>
      <t>investimento total</t>
    </r>
    <r>
      <rPr>
        <sz val="9.5"/>
        <color theme="1"/>
        <rFont val="Calibri"/>
        <family val="2"/>
        <scheme val="minor"/>
      </rPr>
      <t xml:space="preserve"> da operação e a subtração entre o </t>
    </r>
    <r>
      <rPr>
        <b/>
        <sz val="9.5"/>
        <color theme="1"/>
        <rFont val="Calibri"/>
        <family val="2"/>
        <scheme val="minor"/>
      </rPr>
      <t>consumo anual de energia primária (tep) antes da operação</t>
    </r>
    <r>
      <rPr>
        <sz val="9.5"/>
        <color theme="1"/>
        <rFont val="Calibri"/>
        <family val="2"/>
        <scheme val="minor"/>
      </rPr>
      <t xml:space="preserve"> pelo </t>
    </r>
    <r>
      <rPr>
        <b/>
        <sz val="9.5"/>
        <color theme="1"/>
        <rFont val="Calibri"/>
        <family val="2"/>
        <scheme val="minor"/>
      </rPr>
      <t>consumo anual de energia primária (tep) depois da operação</t>
    </r>
  </si>
  <si>
    <t>€/tep</t>
  </si>
  <si>
    <t>f) Desempenho energético do edificio</t>
  </si>
  <si>
    <r>
      <rPr>
        <b/>
        <sz val="9.5"/>
        <color theme="1"/>
        <rFont val="Calibri"/>
        <family val="2"/>
        <scheme val="minor"/>
      </rPr>
      <t>Classe energética do edificio</t>
    </r>
    <r>
      <rPr>
        <sz val="9.5"/>
        <color theme="1"/>
        <rFont val="Calibri"/>
        <family val="2"/>
        <scheme val="minor"/>
      </rPr>
      <t xml:space="preserve"> presente no Certificado Energético</t>
    </r>
    <r>
      <rPr>
        <b/>
        <sz val="9.5"/>
        <color theme="1"/>
        <rFont val="Calibri"/>
        <family val="2"/>
        <scheme val="minor"/>
      </rPr>
      <t xml:space="preserve"> antes da implementação da operação</t>
    </r>
  </si>
  <si>
    <t>A pontuação será dada tendo em conta a classe energetica do edificio presente no Certificado Energetico antes da implementaçao da operaçao.</t>
  </si>
  <si>
    <t>Classe energética</t>
  </si>
  <si>
    <t>Objetivo Específico:</t>
  </si>
  <si>
    <t>Designacao</t>
  </si>
  <si>
    <t>Valor Ref.</t>
  </si>
  <si>
    <t>O.04.03.04.C</t>
  </si>
  <si>
    <t>Diminuição anual estimada das emissões de gases com efeito de estufa</t>
  </si>
  <si>
    <t>Toneladas de CO2 equivalente</t>
  </si>
  <si>
    <t>O.04.03.04.G</t>
  </si>
  <si>
    <t>Edifícios da Administração Central apoiados com consumo de energia melhorado</t>
  </si>
  <si>
    <t>Nº</t>
  </si>
  <si>
    <t>O.04.03.05.G</t>
  </si>
  <si>
    <t>Área útil dos edifícios apoiados</t>
  </si>
  <si>
    <t>m2</t>
  </si>
  <si>
    <t>O.04.03.06.G</t>
  </si>
  <si>
    <t>Área de isolamento térmico aplicado na envolvente opaca dos edifícios apoiados</t>
  </si>
  <si>
    <t>O.04.03.07.G</t>
  </si>
  <si>
    <t>Área de janelas eficientes instaladas nos edifícios apoiados</t>
  </si>
  <si>
    <t>O.04.03.08.G</t>
  </si>
  <si>
    <t>Área dos painéis solares térmicos instalados para produção de água quente sanitária (AQS) nos edifícios apoiados</t>
  </si>
  <si>
    <t>O.04.03.09.G</t>
  </si>
  <si>
    <t>Potência instalada dos sistemas de produção de energia elétrica para autoconsumo a partir de fontes renováveis nos edifícios apoiados</t>
  </si>
  <si>
    <t>kW</t>
  </si>
  <si>
    <t>O.04.03.10.G</t>
  </si>
  <si>
    <t>Diminuição da potência instalada em iluminação, interior e exterior nos edifícios apoiados</t>
  </si>
  <si>
    <t>R.04.03.02.E</t>
  </si>
  <si>
    <t>Consumo de energia primária nos edifícios da administração central</t>
  </si>
  <si>
    <t>Tep</t>
  </si>
  <si>
    <t>Dados da Candidatura</t>
  </si>
  <si>
    <r>
      <rPr>
        <b/>
        <sz val="9"/>
        <color theme="1"/>
        <rFont val="Calibri"/>
        <family val="2"/>
        <scheme val="minor"/>
      </rPr>
      <t xml:space="preserve">I </t>
    </r>
    <r>
      <rPr>
        <sz val="9"/>
        <color theme="1"/>
        <rFont val="Calibri"/>
        <family val="2"/>
        <scheme val="minor"/>
      </rPr>
      <t>- Apoiar a transição para uma economia com baixas emissões de carbono em todos os setores</t>
    </r>
  </si>
  <si>
    <r>
      <rPr>
        <b/>
        <sz val="9"/>
        <color theme="1"/>
        <rFont val="Calibri"/>
        <family val="2"/>
        <scheme val="minor"/>
      </rPr>
      <t xml:space="preserve">4.3. - </t>
    </r>
    <r>
      <rPr>
        <sz val="9"/>
        <color theme="1"/>
        <rFont val="Calibri"/>
        <family val="2"/>
        <scheme val="minor"/>
      </rPr>
      <t>Apoio à eficiência energética, à gestão inteligente da energia e à utilização das energias renováveis nas infraestruturas públicas, nomeadamente nos edifícios públicos e no setor da habitação.</t>
    </r>
  </si>
  <si>
    <r>
      <rPr>
        <b/>
        <sz val="9"/>
        <color theme="1"/>
        <rFont val="Calibri"/>
        <family val="2"/>
        <scheme val="minor"/>
      </rPr>
      <t>3.</t>
    </r>
    <r>
      <rPr>
        <sz val="9"/>
        <color theme="1"/>
        <rFont val="Calibri"/>
        <family val="2"/>
        <scheme val="minor"/>
      </rPr>
      <t xml:space="preserve"> - Eficiência energética nas infraestruturas públicas</t>
    </r>
  </si>
  <si>
    <r>
      <rPr>
        <b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- Apoio à eficiência energética, à gestão inteligente da energia e à utilização das energias renováveis nas infraestruturas públicas da Administração Central</t>
    </r>
  </si>
  <si>
    <t>iv) Iluminação interior e exterior (excepto iluminação pública)</t>
  </si>
  <si>
    <t>Instalação de luminárias LED nos espaços exteriores incluindo montagem</t>
  </si>
  <si>
    <t>Observações relativamente aos valores propostos para o respetivo indicador</t>
  </si>
  <si>
    <t>Despesa Elegivel Não Comparticipada (custos-padrão)</t>
  </si>
  <si>
    <t>[n]</t>
  </si>
  <si>
    <t>Despesa Elegivel</t>
  </si>
  <si>
    <t>Identificação de outras despesas:</t>
  </si>
  <si>
    <t>Descrição da despesa (ação e medida afeta)</t>
  </si>
  <si>
    <t>Outras Despesas da operação</t>
  </si>
  <si>
    <t>Investimento Total [Outras Despesas da Operação]</t>
  </si>
  <si>
    <t>Despesa Elegível</t>
  </si>
  <si>
    <t>Despesa Elegível Não Comparticipada
(custos-padrão)</t>
  </si>
  <si>
    <r>
      <t xml:space="preserve">Outras Despesas necessárias </t>
    </r>
    <r>
      <rPr>
        <u/>
        <sz val="11"/>
        <color theme="1"/>
        <rFont val="Calibri"/>
        <family val="2"/>
        <scheme val="minor"/>
      </rPr>
      <t>somente à execução das medidas a) a b) i)</t>
    </r>
    <r>
      <rPr>
        <sz val="11"/>
        <color theme="1"/>
        <rFont val="Calibri"/>
        <family val="2"/>
        <scheme val="minor"/>
      </rPr>
      <t xml:space="preserve"> ou da operação, elegiveis no âmbito do art.º 7.º do RE SEUR: actividades preparatórias, assessorias, licenciamentos, fiscalização/acompanhamento da obra, bem como ações de informação, de divulgação, de sensibilização e de publicidade que se revelem necessárias para a prossecução dos objetivos da operação.</t>
    </r>
  </si>
  <si>
    <r>
      <t xml:space="preserve">Outras Despesas necessárias </t>
    </r>
    <r>
      <rPr>
        <b/>
        <u/>
        <sz val="9"/>
        <color theme="1"/>
        <rFont val="Calibri"/>
        <family val="2"/>
        <scheme val="minor"/>
      </rPr>
      <t>somente à execução das medidas a) a b) i)</t>
    </r>
    <r>
      <rPr>
        <b/>
        <sz val="9"/>
        <color theme="1"/>
        <rFont val="Calibri"/>
        <family val="2"/>
        <scheme val="minor"/>
      </rPr>
      <t xml:space="preserve"> ou da operação (ex: fiscalização da medida a); ações de comunicação dos resultados da operação; …)</t>
    </r>
  </si>
  <si>
    <r>
      <t xml:space="preserve">Outras Despesas necessárias </t>
    </r>
    <r>
      <rPr>
        <b/>
        <u/>
        <sz val="11"/>
        <color theme="1"/>
        <rFont val="Calibri"/>
        <family val="2"/>
        <scheme val="minor"/>
      </rPr>
      <t>somente à execução das medidas a) a b) i)</t>
    </r>
    <r>
      <rPr>
        <b/>
        <sz val="11"/>
        <color theme="1"/>
        <rFont val="Calibri"/>
        <family val="2"/>
        <scheme val="minor"/>
      </rPr>
      <t xml:space="preserve"> ou da operação</t>
    </r>
  </si>
  <si>
    <r>
      <t>Totais
[</t>
    </r>
    <r>
      <rPr>
        <b/>
        <i/>
        <sz val="10"/>
        <color theme="1"/>
        <rFont val="Calibri"/>
        <family val="2"/>
        <scheme val="minor"/>
      </rPr>
      <t>medidas a), b), e c)]</t>
    </r>
  </si>
  <si>
    <t>Sistema solar de circulação forçada (kit), incluindo depósito 500 l, acessórios e tubagem, instalação, testes e transportes</t>
  </si>
  <si>
    <t>Sistema solar de circulação forçada (peças), incluindo depósito 500 l, acessórios e tubagem, instalação, testes e transportes</t>
  </si>
  <si>
    <t xml:space="preserve"> Depósito 500 litros</t>
  </si>
  <si>
    <t>Esquentador compacto, ventilado e estanque (adequado para apoio ao solar térmico) - Até 18l/min</t>
  </si>
  <si>
    <t>Esquentador de alta capacidade- até 27 l/min</t>
  </si>
  <si>
    <t>Termoacumulador elétrico 2 kW - Até 75 l</t>
  </si>
  <si>
    <t>Até 75 litros</t>
  </si>
  <si>
    <t>Caldeira mural convencional a gás - Até 35 kW</t>
  </si>
  <si>
    <t>Caldeira mural de condensação - Até 30 kW</t>
  </si>
  <si>
    <t>Caldeira mural de condensação - Até 45 kW</t>
  </si>
  <si>
    <t>Caldeira mural de condensação - Até 65 kW</t>
  </si>
  <si>
    <t>Até 250 W/luminária</t>
  </si>
  <si>
    <t>Edifícios de serviços (escritórios, escolas, instalações desportivas, hotéis e restauração, comércio e hospitais e unidades de saúde)  - Inferior a 1000 m2</t>
  </si>
  <si>
    <t>Edifícios de serviços (escritórios, escolas, instalações desportivas, hotéis e restauração, comércio e hospitais e unidades de saúde) - Entre 1000 e 2500 m2</t>
  </si>
  <si>
    <t>Edifícios de serviços (escritórios, escolas, instalações desportivas, hotéis e restauração, comércio e hospitais e unidades de saúde) - Entre 2500 e 10000 m2</t>
  </si>
  <si>
    <t>Edifícios de serviços (escritórios, escolas, instalações desportivas, hotéis e restauração, comércio e hospitais e unidades de saúde) - Superior a 10000 m2</t>
  </si>
  <si>
    <t>Elementos adicionais (radiadores)</t>
  </si>
  <si>
    <t>Investimento Total [Medidas b).ii)]</t>
  </si>
  <si>
    <t>Código da Operação</t>
  </si>
  <si>
    <t>Designação da Operação</t>
  </si>
  <si>
    <t>Entidade Beneficiária</t>
  </si>
  <si>
    <t>Data Conclusão</t>
  </si>
  <si>
    <t>Apoio Concedido Reembolsável</t>
  </si>
  <si>
    <t>1ª e penultima prestação</t>
  </si>
  <si>
    <t>% de Poupança  líquida média anual apurada</t>
  </si>
  <si>
    <t>última prestação</t>
  </si>
  <si>
    <t>Nº de anos para reembolso</t>
  </si>
  <si>
    <t>Ano</t>
  </si>
  <si>
    <t>Reembolso nº</t>
  </si>
  <si>
    <t>Data de reembolso semestral</t>
  </si>
  <si>
    <t xml:space="preserve">Reembolso semestral (€) </t>
  </si>
  <si>
    <t>Reembolso acumulado (€)</t>
  </si>
  <si>
    <t>Código da Candidatura:</t>
  </si>
  <si>
    <t>Designação da Operação:</t>
  </si>
  <si>
    <t>Entidade Beneficiária:</t>
  </si>
  <si>
    <t>O presente instrumento de trabalho é composto por 10 folhas para preenchimento do beneficiário:</t>
  </si>
  <si>
    <t>Proposta de Resultados - Critérios de Seleção</t>
  </si>
  <si>
    <t>Despesa Não Elegivel
(campo destinado à DGEG/POSEUR)</t>
  </si>
  <si>
    <t>Medidas não identificadas na tabela dos custos-padrão, nomeadamente, emissão e atualização de CE</t>
  </si>
  <si>
    <t xml:space="preserve">O beneficiário obriga-se ao cumprimento do presente Plano de Reembolsos, nas seguintes condições:
1 – O apoio reembolsável concedido à operação terá que ser devolvido na íntegra pelo beneficiário, por transferência bancária para a conta da Agência para o Desenvolvimento e Coesão, IP (AD&amp;C, IP) criada especificamente para acolher o reembolso das subvenções reembolsáveis relativas às operações de Eficiência Energética na Administração Central apoiadas no âmbito do PO SEUR e cujas referências serão comunicadas com, pelo menos, um mês de antecedência face ao pagamento do primeiro reembolso, durante o período de tempo necessário à sua amortização total, tendo em conta o presente Plano de Reembolsos.
2 – O montante total do apoio reembolsável a devolver poderá ser revisto, aquando do encerramento da operação, caso se venha a verificar que o montante do apoio reembolsável efetivamente concedido à operação venha a ser diferente do montante inicialmente previsto para a mesma operação e constante da Decisão de Aprovação da operação.
3 – O beneficiário poderá, em qualquer momento e em condições a acordar com a Autoridade de Gestão, conforme estabelece o n.º 3 do artigo 33.º do Regulamento Específico SEUR, aprovado pela Portaria n.º 57-B/2015, de 27 de fevereiro, alterada pelas Portarias n.º 404-A/2015, de 18 de novembro, n.º 238/2016 de 31 de agosto e n.º 124/2017, de 27 de março, proceder ao reembolso antecipado, parcial ou integral, dos montantes futuros que constam do presente Plano de Reembolsos.
4 – A entrega dos montantes de reembolso semestrais realiza-se nas Datas de Reembolso indicadas, sendo que o período de reembolso da subvenção se inicia no prazo máximo de 24 meses a contar do mês da entrada em exploração de todos os investimentos que geram poupanças, considerado como o mês 1.
</t>
  </si>
  <si>
    <t>Área total de isolamento térmico a aplicar</t>
  </si>
  <si>
    <t>Área total de janelas mais eficientes a instalar</t>
  </si>
  <si>
    <t>1. Identificação do beneficiário da operação e da modalidade de  apoio a que concorre</t>
  </si>
  <si>
    <t>11.1 Apoio reembolsável e Elegibilidade do projeto</t>
  </si>
  <si>
    <t>11.2 Apoio não reembolsável e Elegibilidade do projeto</t>
  </si>
  <si>
    <t>12. Proposta de Indicadores</t>
  </si>
  <si>
    <t>13. Proposta de Critérios de seleção</t>
  </si>
  <si>
    <t>14. Proposta de Plano de Reembolsos</t>
  </si>
  <si>
    <t>(atribuído pelo Balcão 2020 após submissão):</t>
  </si>
  <si>
    <t>Obs: Deve corresponder à data de conclusão da operação  a inserir no formulário de candidatura do Balcão Único 2020</t>
  </si>
  <si>
    <t>Folhas 11.1 e 11.2 "Apoio Reembolsável e Não Reembolsável"</t>
  </si>
  <si>
    <t xml:space="preserve">Folha 12."Indicadores" </t>
  </si>
  <si>
    <t>Folha 13."Critérios de Seleção"</t>
  </si>
  <si>
    <t>Folha 14. "Plano de Reembolsos"</t>
  </si>
  <si>
    <t>Idade do edifício:</t>
  </si>
  <si>
    <t>Classificação ou em vias de classificação:</t>
  </si>
  <si>
    <t>Classificação do edifício</t>
  </si>
  <si>
    <t>Idade do Edifício</t>
  </si>
  <si>
    <t>Interesse nacional</t>
  </si>
  <si>
    <t>Superior a 40 anos</t>
  </si>
  <si>
    <t>Interesse público</t>
  </si>
  <si>
    <t>Inferior a 40 anos</t>
  </si>
  <si>
    <t>Interesse municipal</t>
  </si>
  <si>
    <t>Localização nas folhas de preenchimento da Ferramenta de Cálculo</t>
  </si>
  <si>
    <t>CE</t>
  </si>
  <si>
    <t>Auditoria Energética</t>
  </si>
  <si>
    <t>Modalidade de apoio</t>
  </si>
  <si>
    <t>reembolsável</t>
  </si>
  <si>
    <t>não reembolsável</t>
  </si>
  <si>
    <t>Medida incluida no CE ou Auditoria energética?</t>
  </si>
  <si>
    <t>ELEGIBILIDADE DA OPERAÇÃO</t>
  </si>
  <si>
    <t xml:space="preserve">Resultados - Apoio Reembolsável </t>
  </si>
  <si>
    <t>Poupanças Totais - Resumo</t>
  </si>
  <si>
    <t>Data de Conclusão da Operação:</t>
  </si>
  <si>
    <t xml:space="preserve">Pessoa de Contacto: </t>
  </si>
  <si>
    <t>Dados do PQ responsável pela elaboração do Diagnóstico Energético</t>
  </si>
  <si>
    <t>Dados do Edifício/Infraestrutura</t>
  </si>
  <si>
    <r>
      <t>Área Útil do Pavimento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</si>
  <si>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 xml:space="preserve">Sistema solar de circulação forçada (kit), incluindo depósito 500 l, acessórios e tubagem, instalação, testes e transportes </t>
  </si>
  <si>
    <r>
      <t>Sistema solar de circulação forçada (peças): coletor com 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</si>
  <si>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>1 coletor de 2 m</t>
    </r>
    <r>
      <rPr>
        <vertAlign val="superscript"/>
        <sz val="10"/>
        <color theme="1"/>
        <rFont val="Calibri"/>
        <family val="2"/>
        <scheme val="minor"/>
      </rPr>
      <t>2</t>
    </r>
  </si>
  <si>
    <r>
      <t xml:space="preserve">Medidas identificadas na tabela dos custos-padrão por tecnologia (DGEG) relativas a Sistemas Solares Térmicos </t>
    </r>
    <r>
      <rPr>
        <b/>
        <u/>
        <sz val="9"/>
        <color theme="1"/>
        <rFont val="Calibri"/>
        <family val="2"/>
        <scheme val="minor"/>
      </rPr>
      <t>superiores a 12m2</t>
    </r>
  </si>
  <si>
    <r>
      <t xml:space="preserve">Medidas identificadas na tabela dos custos-padrão por tecnologia (DGEG) relativas a Sistemas Solares Térmicos </t>
    </r>
    <r>
      <rPr>
        <b/>
        <u/>
        <sz val="9"/>
        <color theme="1"/>
        <rFont val="Calibri"/>
        <family val="2"/>
        <scheme val="minor"/>
      </rPr>
      <t>até 12m</t>
    </r>
    <r>
      <rPr>
        <b/>
        <u/>
        <vertAlign val="superscript"/>
        <sz val="9"/>
        <color theme="1"/>
        <rFont val="Calibri"/>
        <family val="2"/>
        <scheme val="minor"/>
      </rPr>
      <t>2</t>
    </r>
  </si>
  <si>
    <t>Restantes medidas não identificadas na tabela dos custos-padrão por tecnologia (DGEG)</t>
  </si>
  <si>
    <t>Sistema solar de circulação forçada (peças): coletor</t>
  </si>
  <si>
    <t>Vida Útil Equipamento</t>
  </si>
  <si>
    <t xml:space="preserve">Sistema solar de circulação forçada (peças): capacidade adicional do depósito em 500 l (inclui aumento de capacidade do vaso de expansão e do grupo de circulação) </t>
  </si>
  <si>
    <t>Capacidade adicional do depósito em 500 l
(500 l  = 1 depósito adicional)</t>
  </si>
  <si>
    <t>Economia de Energia [€/ano]</t>
  </si>
  <si>
    <r>
      <t xml:space="preserve">São de preenchimento </t>
    </r>
    <r>
      <rPr>
        <b/>
        <u/>
        <sz val="10"/>
        <color rgb="FF0070C0"/>
        <rFont val="Arial"/>
        <family val="2"/>
      </rPr>
      <t>obrigatório</t>
    </r>
    <r>
      <rPr>
        <b/>
        <sz val="10"/>
        <color rgb="FF0070C0"/>
        <rFont val="Arial"/>
        <family val="2"/>
      </rPr>
      <t>:</t>
    </r>
  </si>
  <si>
    <r>
      <t xml:space="preserve">São de preenchimento </t>
    </r>
    <r>
      <rPr>
        <b/>
        <u/>
        <sz val="10"/>
        <color rgb="FF0070C0"/>
        <rFont val="Arial"/>
        <family val="2"/>
      </rPr>
      <t>facultativo</t>
    </r>
    <r>
      <rPr>
        <b/>
        <sz val="10"/>
        <color rgb="FF0070C0"/>
        <rFont val="Arial"/>
        <family val="2"/>
      </rPr>
      <t>, conforme as tipologias de operação a que o beneficiário se pretende candidatar:</t>
    </r>
  </si>
  <si>
    <t>- As folhas 2 a 10.</t>
  </si>
  <si>
    <t>- As folhas 1 e 12, no caso do Ano Alvo de cada indicador.</t>
  </si>
  <si>
    <r>
      <t>2. a 9.</t>
    </r>
    <r>
      <rPr>
        <sz val="10"/>
        <color theme="1"/>
        <rFont val="Arial"/>
        <family val="2"/>
      </rPr>
      <t>, as mesmas devem ser:</t>
    </r>
  </si>
  <si>
    <r>
      <t>7. a 10.</t>
    </r>
    <r>
      <rPr>
        <sz val="10"/>
        <color theme="1"/>
        <rFont val="Arial"/>
        <family val="2"/>
      </rPr>
      <t>, as mesmas devem ser:</t>
    </r>
  </si>
  <si>
    <t>- Para efeitos de conversão de unidades de energia para "tep" e "kgCO2", a utilizar nas folhas 2. a 8., são considerados os fatores de conversão identificados nesta folha (preenchimento automático).</t>
  </si>
  <si>
    <t>Código Universal de Candidatura (atribuído pelo Balcão 2020 após submissão);</t>
  </si>
  <si>
    <t>Identificação do beneficiário e operação;</t>
  </si>
  <si>
    <t>Escolha da forma de apoio (a preencher após simulação da ferramenta de cálculo);</t>
  </si>
  <si>
    <t>Identificação do edifício ou infraestrutura a intervencionar;</t>
  </si>
  <si>
    <t>Medidas de Melhoria Identificadas no CE ou auditoria energética que permitam a redução do consumo de energia primária igual ou superior a 30%.</t>
  </si>
  <si>
    <t>Medidas de Eficiência Energética a implementar para a tipologia de medida respetiva;</t>
  </si>
  <si>
    <t>Poupanças anuais (€ e kWh) geradas por medida;</t>
  </si>
  <si>
    <t>Vida útil de cada medida;</t>
  </si>
  <si>
    <t>Custo de Investimento de cada medida;</t>
  </si>
  <si>
    <t>Despesas elegíveis e elegíveis não comparticipadas;</t>
  </si>
  <si>
    <t>Poupanças acumuladas não atualizadas por medida (preenchimento automático).</t>
  </si>
  <si>
    <t>Custo de Investimento em auditorias energéticas e outras medidas não tipificadas nas Folhas 2. a 8.;</t>
  </si>
  <si>
    <t>Despesas elegíveis e elegíveis não comparticipadas.</t>
  </si>
  <si>
    <t>Poupanças acumuladas não atualizadas de todas as medidas (preenchimento automático);</t>
  </si>
  <si>
    <t>Despesas Elegíveis e Elegíveis Não Comparticipadas em medidas de eficiência energética, utilização de energias renováveis e auditorias (preenchimento automático);</t>
  </si>
  <si>
    <t>Outras Despesas Elegíveis, desde que devidamente identificadas no mapa de despesas da candidatura (preenchimento automático);</t>
  </si>
  <si>
    <t>Período temporal necessário para recuperação do apoio, aplicável no caso de modalidade de apoio reembolsável (preenchimento automático).</t>
  </si>
  <si>
    <r>
      <t xml:space="preserve">Proposta de Indicadores de resultado e de realização da operação (preenchimento automático, </t>
    </r>
    <r>
      <rPr>
        <b/>
        <sz val="10"/>
        <color theme="1"/>
        <rFont val="Arial"/>
        <family val="2"/>
      </rPr>
      <t>com exceção do Ano Alvo).</t>
    </r>
  </si>
  <si>
    <t>Proposta de apuramento dos rácios dos diversos critérios de seleção identificados no Aviso (preenchimento automático).</t>
  </si>
  <si>
    <t>Proposta de plano de reembolsos, aplicável no caso de modalidade de apoio reembolsável (preenchimento automático).</t>
  </si>
  <si>
    <t>- Para efeitos de aplicação de custos-padrão de tecnologias e superficies (quando aplicável), bem como do tempo de vida útil dos equipamentos, são considerados os valores identificados nesta folha (preenchimento automático);</t>
  </si>
  <si>
    <t>- Para as soluções técnicas não identificadas nesta folha, devem assumir-se os tempos de vida útil das soluções técnicas equiparadas.</t>
  </si>
  <si>
    <t>10. Outras despesas incluídas no art.º 7.º do Regulamento SEUR</t>
  </si>
  <si>
    <r>
      <t>- Preenchidas tendo em conta se as medidas candidatas são enquadráveis em "</t>
    </r>
    <r>
      <rPr>
        <i/>
        <sz val="10"/>
        <color theme="1"/>
        <rFont val="Arial"/>
        <family val="2"/>
      </rPr>
      <t>Medidas identificadas na tabela dos custos-padrão por tecnologia (DGEG)</t>
    </r>
    <r>
      <rPr>
        <sz val="10"/>
        <color theme="1"/>
        <rFont val="Arial"/>
        <family val="2"/>
      </rPr>
      <t>" ou em "</t>
    </r>
    <r>
      <rPr>
        <i/>
        <sz val="10"/>
        <color theme="1"/>
        <rFont val="Arial"/>
        <family val="2"/>
      </rPr>
      <t>Restantes medidas não identificadas na tabela dos custos-padrão por tecnologia (DGEG)</t>
    </r>
    <r>
      <rPr>
        <sz val="10"/>
        <color theme="1"/>
        <rFont val="Arial"/>
        <family val="2"/>
      </rPr>
      <t>".</t>
    </r>
  </si>
  <si>
    <r>
      <t xml:space="preserve">- Preenchidas </t>
    </r>
    <r>
      <rPr>
        <u/>
        <sz val="10"/>
        <color theme="1"/>
        <rFont val="Arial"/>
        <family val="2"/>
      </rPr>
      <t>em complemento</t>
    </r>
    <r>
      <rPr>
        <sz val="10"/>
        <color theme="1"/>
        <rFont val="Arial"/>
        <family val="2"/>
      </rPr>
      <t xml:space="preserve"> às tipologias de operação identificadas nas folhas 2. a 6..</t>
    </r>
  </si>
  <si>
    <t>Medidas identificadas na tabela dos custos-padrão por tecnologia (DGEG)</t>
  </si>
  <si>
    <r>
      <t xml:space="preserve">Medidas </t>
    </r>
    <r>
      <rPr>
        <b/>
        <u/>
        <sz val="9"/>
        <color theme="1"/>
        <rFont val="Calibri"/>
        <family val="2"/>
        <scheme val="minor"/>
      </rPr>
      <t>identificadas</t>
    </r>
    <r>
      <rPr>
        <b/>
        <sz val="9"/>
        <color theme="1"/>
        <rFont val="Calibri"/>
        <family val="2"/>
        <scheme val="minor"/>
      </rPr>
      <t xml:space="preserve"> na tabela dos custos-padrão por tecnologia (DGEG)</t>
    </r>
  </si>
  <si>
    <r>
      <t xml:space="preserve">Restantes medidas </t>
    </r>
    <r>
      <rPr>
        <b/>
        <u/>
        <sz val="9"/>
        <color theme="1"/>
        <rFont val="Calibri"/>
        <family val="2"/>
        <scheme val="minor"/>
      </rPr>
      <t>não identificadas</t>
    </r>
    <r>
      <rPr>
        <b/>
        <sz val="9"/>
        <color theme="1"/>
        <rFont val="Calibri"/>
        <family val="2"/>
        <scheme val="minor"/>
      </rPr>
      <t xml:space="preserve"> na tabela dos custos-padrão por tecnologia (DGEG) - </t>
    </r>
    <r>
      <rPr>
        <b/>
        <u/>
        <sz val="9"/>
        <color theme="1"/>
        <rFont val="Calibri"/>
        <family val="2"/>
        <scheme val="minor"/>
      </rPr>
      <t>Exclusivo</t>
    </r>
    <r>
      <rPr>
        <b/>
        <sz val="9"/>
        <color theme="1"/>
        <rFont val="Calibri"/>
        <family val="2"/>
        <scheme val="minor"/>
      </rPr>
      <t xml:space="preserve"> para medidas de energia renovável (Biomassa)</t>
    </r>
  </si>
  <si>
    <r>
      <t xml:space="preserve">Restantes medidas </t>
    </r>
    <r>
      <rPr>
        <b/>
        <u/>
        <sz val="9"/>
        <color theme="1"/>
        <rFont val="Calibri"/>
        <family val="2"/>
        <scheme val="minor"/>
      </rPr>
      <t>não identificadas</t>
    </r>
    <r>
      <rPr>
        <b/>
        <sz val="9"/>
        <color theme="1"/>
        <rFont val="Calibri"/>
        <family val="2"/>
        <scheme val="minor"/>
      </rPr>
      <t xml:space="preserve"> na tabela dos custos-padrão por tecnologia (DGEG) - </t>
    </r>
    <r>
      <rPr>
        <b/>
        <u/>
        <sz val="9"/>
        <color theme="1"/>
        <rFont val="Calibri"/>
        <family val="2"/>
        <scheme val="minor"/>
      </rPr>
      <t>Excluindo</t>
    </r>
    <r>
      <rPr>
        <b/>
        <sz val="9"/>
        <color theme="1"/>
        <rFont val="Calibri"/>
        <family val="2"/>
        <scheme val="minor"/>
      </rPr>
      <t xml:space="preserve"> medidas de energia renovável (Biomassa)</t>
    </r>
  </si>
  <si>
    <t>Despesa Total Elegível [Medidas a).i)]</t>
  </si>
  <si>
    <t>Despesa Elegível Não Comparticipada [Medidas a).i)]</t>
  </si>
  <si>
    <t>Despesa Não Elegível [Medidas a).i)]</t>
  </si>
  <si>
    <t>Despesa Total Elegível [Medidas a).ii)]</t>
  </si>
  <si>
    <t>Despesa Elegível Não Comparticipada [Medidas a).ii)]</t>
  </si>
  <si>
    <t>Despesa Não Elegível [Medidas a).ii)]</t>
  </si>
  <si>
    <t>Despesa Total Elegível [Medidas a).iii)]</t>
  </si>
  <si>
    <t>Despesa Elegível Não Comparticipada [Medidas a).iii)]</t>
  </si>
  <si>
    <t>Despesa Não Elegível [Medidas a).iii)]</t>
  </si>
  <si>
    <t>Nº luminárias a instalar com potência inferior a 250 W (apenas iluminação exterior)</t>
  </si>
  <si>
    <t>Despesa Total Elegível [Medidas a).iv)]</t>
  </si>
  <si>
    <t>Despesa Elegível Não Comparticipada [Medidas a).iv)]</t>
  </si>
  <si>
    <t>Despesa Não Elegível [Medidas a).iv)]</t>
  </si>
  <si>
    <t>Medidas não identificadas na tabela dos custos-padrão por tecnologia (DGEG)</t>
  </si>
  <si>
    <t>Despesa Total Elegível [Medidas a).v)]</t>
  </si>
  <si>
    <t>Despesa Não Elegível [Medidas a).v)]</t>
  </si>
  <si>
    <t>Despesa Total Elegível [Medidas b).i)]</t>
  </si>
  <si>
    <t>Despesa Elegível Não Comparticipada [Medidas b).i)]</t>
  </si>
  <si>
    <t>Despesa Não Elegível [Medidas b).i)]</t>
  </si>
  <si>
    <t>Outras Despesas elegíveis imputáveis [Medidas b).ii)]</t>
  </si>
  <si>
    <t>Despesa Total Elegível [Medidas b).ii)]</t>
  </si>
  <si>
    <t>Despesa Total Elegível corrigida [Medida b).ii)] - Máx 30% Despesa Elegível Operação</t>
  </si>
  <si>
    <t>Despesa Elegível Não Comparticipada [Medidas b).ii)]</t>
  </si>
  <si>
    <t>Despesa Não Elegível [Medidas b).ii)]</t>
  </si>
  <si>
    <r>
      <t>Neste campo deverão ser inscritas, quando existentes, as despesas imputáveis</t>
    </r>
    <r>
      <rPr>
        <i/>
        <u/>
        <sz val="10"/>
        <color theme="8" tint="-0.249977111117893"/>
        <rFont val="Calibri"/>
        <family val="2"/>
        <scheme val="minor"/>
      </rPr>
      <t>somente</t>
    </r>
    <r>
      <rPr>
        <i/>
        <sz val="10"/>
        <color theme="8" tint="-0.249977111117893"/>
        <rFont val="Calibri"/>
        <family val="2"/>
        <scheme val="minor"/>
      </rPr>
      <t>às medidas b).ii), como actividades preparatórias, assessorias, licenciamentos, fiscalização/acompanhamento da obra elegíveis (art.º 7.º do RE SEUR)</t>
    </r>
  </si>
  <si>
    <t>Despesa Total Elegível [Medida c)]</t>
  </si>
  <si>
    <t>Despesa Elegível Não Comparticipada [Medida c)]</t>
  </si>
  <si>
    <t>Despesa Não Elegível [Medida c)]</t>
  </si>
  <si>
    <t>Despesa Não Elegível
(campo destinado à DGEG/POSEUR)</t>
  </si>
  <si>
    <t>Área Útil do Pavimento</t>
  </si>
  <si>
    <t>Despesa Total Elegível [Outras Despesas da Operação]</t>
  </si>
  <si>
    <t>Despesa Não Elegível [Outras Despesas da Operação]</t>
  </si>
  <si>
    <t>IVA associado (se despesa elegível)</t>
  </si>
  <si>
    <r>
      <t xml:space="preserve">Despesa Não Elegível </t>
    </r>
    <r>
      <rPr>
        <b/>
        <u/>
        <sz val="8"/>
        <color theme="1"/>
        <rFont val="Calibri"/>
        <family val="2"/>
        <scheme val="minor"/>
      </rPr>
      <t>(campo destinado à DGEG/POSEUR)</t>
    </r>
  </si>
  <si>
    <t>Despesa Elegível Não Comparticipada (custos-padrão)</t>
  </si>
  <si>
    <t>Ano em que ocorre a primeira substituição do Equipamento</t>
  </si>
  <si>
    <r>
      <t xml:space="preserve">Despesa Não Elegível
</t>
    </r>
    <r>
      <rPr>
        <b/>
        <u/>
        <sz val="9"/>
        <color theme="1"/>
        <rFont val="Calibri"/>
        <family val="2"/>
        <scheme val="minor"/>
      </rPr>
      <t>(campo destinado à DGEG/POSEUR)</t>
    </r>
  </si>
  <si>
    <t>Ajuda</t>
  </si>
  <si>
    <t/>
  </si>
  <si>
    <t>Auxiliar Fonte Energia 3</t>
  </si>
  <si>
    <t>Auxiliar Fonte Energia 4 e 5</t>
  </si>
  <si>
    <t>Grande Intervenção</t>
  </si>
  <si>
    <r>
      <t xml:space="preserve">Limite de dotação financeira
</t>
    </r>
    <r>
      <rPr>
        <i/>
        <sz val="11"/>
        <color theme="1"/>
        <rFont val="Calibri"/>
        <family val="2"/>
        <scheme val="minor"/>
      </rPr>
      <t>(95% do I.T.E, até ao máx. de 5M€</t>
    </r>
    <r>
      <rPr>
        <b/>
        <i/>
        <sz val="11"/>
        <color theme="1"/>
        <rFont val="Calibri"/>
        <family val="2"/>
        <scheme val="minor"/>
      </rPr>
      <t>)</t>
    </r>
  </si>
  <si>
    <t>Forma de Financiamento:</t>
  </si>
  <si>
    <t>Investimento total</t>
  </si>
  <si>
    <t>I. Elegível</t>
  </si>
  <si>
    <t>I. Elegível Não Compart.</t>
  </si>
  <si>
    <t>I. Não Elegível</t>
  </si>
  <si>
    <t>CARACTERIZAÇÃO DO FINANCIAMENTO</t>
  </si>
  <si>
    <t>Custo Total, Despesas Elegiveis, Elegíveis Não Comparticipadas e Não Elegíveis:</t>
  </si>
  <si>
    <t>Total Fundo de Coesão a atribuir</t>
  </si>
  <si>
    <t>Contribuição Fundo Coesão</t>
  </si>
  <si>
    <t>POUPANÇAS e VALORES DE REEMBOLSO</t>
  </si>
  <si>
    <t xml:space="preserve">Poupança Média Anual e  Valor de Reembolso Semestral </t>
  </si>
  <si>
    <t>Valor de reembolso anual (€)</t>
  </si>
  <si>
    <t>Plano de Reembolsos
(ver Plano)</t>
  </si>
  <si>
    <t>Investimento Total Elegivel (I.T.E)</t>
  </si>
  <si>
    <t>Taxa base + Somatório das majorações</t>
  </si>
  <si>
    <t>VALIDAÇÃO DA APLICABILIDADE DA SUBVENÇÃO NÃO REEMBOLSÁVEL</t>
  </si>
  <si>
    <t>Majoração prevista na alínea c) do ponto 9.6.1. do Aviso</t>
  </si>
  <si>
    <t>Majoração prevista na alínea a) do ponto 9.6.1. do Aviso</t>
  </si>
  <si>
    <t>Majoração prevista na alínea b) 1º§ do ponto 9.6.1. do Aviso</t>
  </si>
  <si>
    <t>Majoração prevista na alínea b) 2º§ do ponto 9.6.1. do Aviso</t>
  </si>
  <si>
    <t>Majoração prevista na alínea b) 3º§ do ponto 9.6.1. do Aviso</t>
  </si>
  <si>
    <t>O financiamento desta operação incide exclusivamente na climatização e/ou na iluminação?</t>
  </si>
  <si>
    <t xml:space="preserve">Subvenção Não Reembolsável </t>
  </si>
  <si>
    <t xml:space="preserve">Resultados - Apoio Não Reembolsável </t>
  </si>
  <si>
    <t>Poupanças Não Atualizadas / Atualizadas para periodo temporal máximo de 25 anos</t>
  </si>
  <si>
    <t>Potência instalada em iluminação
(Interior + Exterior)</t>
  </si>
  <si>
    <t>Nº CE anterior:</t>
  </si>
  <si>
    <t>Nº Certificado Energético Atual:</t>
  </si>
  <si>
    <t>O atual CE teve origem em CE anterior, e atualizado para o atual referencial (2016)?:</t>
  </si>
  <si>
    <t>Coletores [n.º]
Depósitos [n.º]</t>
  </si>
  <si>
    <r>
      <t xml:space="preserve">No caso de intervenções que impliquem a remoção de amianto: desagregação dos custos </t>
    </r>
    <r>
      <rPr>
        <b/>
        <u/>
        <sz val="9"/>
        <color theme="1"/>
        <rFont val="Calibri"/>
        <family val="2"/>
        <scheme val="minor"/>
      </rPr>
      <t>exclusivamente</t>
    </r>
    <r>
      <rPr>
        <b/>
        <sz val="9"/>
        <color theme="1"/>
        <rFont val="Calibri"/>
        <family val="2"/>
        <scheme val="minor"/>
      </rPr>
      <t xml:space="preserve"> relacionadas com a sua remoção, tratamento e destino final</t>
    </r>
  </si>
  <si>
    <r>
      <t>Área total a remover [m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]</t>
    </r>
  </si>
  <si>
    <t>Designação dos edifícios onde serão implementadas as medidas</t>
  </si>
  <si>
    <t>N.º de luminárias / N.º de lâmpadas a instalar</t>
  </si>
  <si>
    <t>Medidas identificadas na tabela dos custos-padrão por tecnologia (DGEG) - Iluminação Interior, apenas instalação de lampadas LED (exclui instalação de luminárias eficientes)</t>
  </si>
  <si>
    <t>Medidas identificadas na tabela dos custos-padrão por tecnologia (DGEG) - Iluminação Exterior, apenas instalação de luminárias LED, e até 250W</t>
  </si>
  <si>
    <r>
      <t xml:space="preserve">e adicionalmente por 7 folhas de apoio (em que na </t>
    </r>
    <r>
      <rPr>
        <b/>
        <u/>
        <sz val="10"/>
        <color theme="1"/>
        <rFont val="Arial"/>
        <family val="2"/>
      </rPr>
      <t>folha 12 é obrigatório o preenchimento da coluna Ano Alvo</t>
    </r>
    <r>
      <rPr>
        <b/>
        <sz val="10"/>
        <color theme="1"/>
        <rFont val="Arial"/>
        <family val="2"/>
      </rPr>
      <t>).:</t>
    </r>
  </si>
  <si>
    <t>O Projeto gera poupanças de energia primária, iguais ou superiores a 30%?</t>
  </si>
  <si>
    <r>
      <t xml:space="preserve">Calculado pelo rácio entre a redução anual do consumo de energia primária </t>
    </r>
    <r>
      <rPr>
        <b/>
        <sz val="9.5"/>
        <color theme="1"/>
        <rFont val="Calibri"/>
        <family val="2"/>
        <scheme val="minor"/>
      </rPr>
      <t>(kWh)</t>
    </r>
    <r>
      <rPr>
        <sz val="9.5"/>
        <color theme="1"/>
        <rFont val="Calibri"/>
        <family val="2"/>
        <scheme val="minor"/>
      </rPr>
      <t xml:space="preserve"> </t>
    </r>
    <r>
      <rPr>
        <b/>
        <sz val="9.5"/>
        <color theme="1"/>
        <rFont val="Calibri"/>
        <family val="2"/>
        <scheme val="minor"/>
      </rPr>
      <t>depois da operação</t>
    </r>
    <r>
      <rPr>
        <sz val="9.5"/>
        <color theme="1"/>
        <rFont val="Calibri"/>
        <family val="2"/>
        <scheme val="minor"/>
      </rPr>
      <t xml:space="preserve">, pelo </t>
    </r>
    <r>
      <rPr>
        <b/>
        <sz val="9.5"/>
        <color theme="1"/>
        <rFont val="Calibri"/>
        <family val="2"/>
        <scheme val="minor"/>
      </rPr>
      <t>consumo anual de energia primária (kWh) antes da operação</t>
    </r>
  </si>
  <si>
    <t>Total Energia Final (kWh)</t>
  </si>
  <si>
    <r>
      <t>Total Energia Primária (kWh</t>
    </r>
    <r>
      <rPr>
        <b/>
        <i/>
        <vertAlign val="subscript"/>
        <sz val="11"/>
        <color theme="1"/>
        <rFont val="Calibri"/>
        <family val="2"/>
        <scheme val="minor"/>
      </rPr>
      <t>EP)</t>
    </r>
  </si>
  <si>
    <t>Obs: Tarifa determinada com base nos valores constante no CE.</t>
  </si>
  <si>
    <r>
      <rPr>
        <b/>
        <sz val="11"/>
        <color theme="1"/>
        <rFont val="Calibri"/>
        <family val="2"/>
        <scheme val="minor"/>
      </rPr>
      <t>Mínimo de redução em 30% no consumo de energia primária:</t>
    </r>
    <r>
      <rPr>
        <sz val="11"/>
        <color theme="1"/>
        <rFont val="Calibri"/>
        <family val="2"/>
        <scheme val="minor"/>
      </rPr>
      <t xml:space="preserve"> deverá ser entendido como o aumento mínimo de 30% do desempenho energético do edifício, tal como previsto no âmbito das orientações que acompanham o Regulamento Delegado (UE) n.º 244/2012 da Comissão, de 16 de janeiro de 2012, que complementa a Diretiva 2010/31/UE do Parlamento Europeu e do Conselho relativa ao desempenho energético dos edifícios.</t>
    </r>
  </si>
  <si>
    <t>Proposta de Medidas de Melhoria do Desempenho Energético identificadas no Certificado Energético (incluindo medidas previstas no relatório de auditoria energética do Perito Qualificado), necessárias à redução do consumo de energia primária igual ou superior a 30%</t>
  </si>
  <si>
    <t>Medida de melhoria de desempenho energético incluída na avaliação do cenário final do CE?</t>
  </si>
  <si>
    <t>Cenário Atual (informação do CE)</t>
  </si>
  <si>
    <r>
      <t>Totais
[</t>
    </r>
    <r>
      <rPr>
        <b/>
        <i/>
        <sz val="10"/>
        <color theme="1"/>
        <rFont val="Calibri"/>
        <family val="2"/>
        <scheme val="minor"/>
      </rPr>
      <t>medidas a), b), c) e Outras Despesas]</t>
    </r>
  </si>
  <si>
    <t>Proposta de  Indicadores da operação</t>
  </si>
  <si>
    <t>Aumento do desempenho energético dos edifícios públicos pela implementação de medidas de eficiência energética</t>
  </si>
  <si>
    <r>
      <t>kWh</t>
    </r>
    <r>
      <rPr>
        <vertAlign val="subscript"/>
        <sz val="9.5"/>
        <color theme="1"/>
        <rFont val="Calibri"/>
        <family val="2"/>
        <scheme val="minor"/>
      </rPr>
      <t>EP</t>
    </r>
    <r>
      <rPr>
        <sz val="9.5"/>
        <color theme="1"/>
        <rFont val="Calibri"/>
        <family val="2"/>
        <scheme val="minor"/>
      </rPr>
      <t>/ano</t>
    </r>
  </si>
  <si>
    <t>Aumento do desempenho energético dos edifícios públicos pela introdução de fontes renováveis nos edifícios públicos</t>
  </si>
  <si>
    <t>Informação complementar da operação</t>
  </si>
  <si>
    <t>Descrição da medida de melhoria do desempenho energético (conforme consta no CE ou relatório de auditoria energética)</t>
  </si>
  <si>
    <r>
      <rPr>
        <b/>
        <sz val="10"/>
        <rFont val="Arial"/>
        <family val="2"/>
      </rPr>
      <t xml:space="preserve">Ferramenta auxiliar de cálculo do investimento elegível, poupanças líquidas e período de reembolso da subvenção reembolsável
</t>
    </r>
    <r>
      <rPr>
        <b/>
        <sz val="10"/>
        <color rgb="FF0070C0"/>
        <rFont val="Arial"/>
        <family val="2"/>
      </rPr>
      <t>Simulador de cálculo da subvenção reembolsável / não reembolsável</t>
    </r>
    <r>
      <rPr>
        <b/>
        <sz val="10"/>
        <rFont val="Arial"/>
        <family val="2"/>
      </rPr>
      <t xml:space="preserve">
 </t>
    </r>
    <r>
      <rPr>
        <b/>
        <u/>
        <sz val="10"/>
        <rFont val="Arial"/>
        <family val="2"/>
      </rPr>
      <t xml:space="preserve">Ajuda ao Preenchimento
</t>
    </r>
    <r>
      <rPr>
        <sz val="10"/>
        <color rgb="FF7030A0"/>
        <rFont val="Arial"/>
        <family val="2"/>
      </rPr>
      <t>(2ª versão 2018)</t>
    </r>
  </si>
  <si>
    <t>Taxa máxima de financiamento (exceto Medidas c, com tx 85% aplicável)</t>
  </si>
  <si>
    <t>Taxa base de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</si>
</sst>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[$€-2]\ * #,##0.00_-;\-[$€-2]\ * #,##0.00_-;_-[$€-2]\ * &quot;-&quot;??_-;_-@_-"/>
    <numFmt numFmtId="166" formatCode="#,##0.00\ &quot;€&quot;"/>
    <numFmt numFmtId="167" formatCode="#,##0.0"/>
    <numFmt numFmtId="168" formatCode="0.0"/>
    <numFmt numFmtId="169" formatCode="0.000"/>
    <numFmt numFmtId="170" formatCode="0.0000"/>
    <numFmt numFmtId="171" formatCode="0.000000"/>
    <numFmt numFmtId="172" formatCode="#,##0.00_ ;\-#,##0.00\ "/>
    <numFmt numFmtId="173" formatCode="#,##0.000\ &quot;€&quot;"/>
    <numFmt numFmtId="174" formatCode="[&lt;=999999999]###\ ###\ ###;\(###\)\ ###\ ###\ ###"/>
    <numFmt numFmtId="175" formatCode="0&quot; coletores (6 m2)&quot;"/>
    <numFmt numFmtId="176" formatCode="0&quot; coletores (8 m2)&quot;"/>
    <numFmt numFmtId="177" formatCode="0&quot; coletores (12 m2)&quot;"/>
    <numFmt numFmtId="178" formatCode="0&quot; depósito(s)&quot;"/>
    <numFmt numFmtId="179" formatCode="0&quot; coletor(es)&quot;"/>
  </numFmts>
  <fonts count="9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8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i/>
      <sz val="9.5"/>
      <name val="Calibri"/>
      <family val="2"/>
      <scheme val="minor"/>
    </font>
    <font>
      <b/>
      <sz val="9.5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7030A0"/>
      <name val="Arial"/>
      <family val="2"/>
    </font>
    <font>
      <b/>
      <u/>
      <sz val="10"/>
      <name val="Arial"/>
      <family val="2"/>
    </font>
    <font>
      <b/>
      <sz val="16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i/>
      <u/>
      <sz val="10"/>
      <color theme="8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8"/>
      <color theme="8"/>
      <name val="Arial"/>
      <family val="2"/>
    </font>
    <font>
      <b/>
      <sz val="11"/>
      <color rgb="FFC00000"/>
      <name val="Calibri"/>
      <family val="2"/>
      <scheme val="minor"/>
    </font>
    <font>
      <sz val="10"/>
      <color rgb="FF7030A0"/>
      <name val="Arial"/>
      <family val="2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u/>
      <vertAlign val="superscript"/>
      <sz val="9"/>
      <color theme="1"/>
      <name val="Calibri"/>
      <family val="2"/>
      <scheme val="minor"/>
    </font>
    <font>
      <b/>
      <u/>
      <sz val="10"/>
      <color rgb="FF0070C0"/>
      <name val="Arial"/>
      <family val="2"/>
    </font>
    <font>
      <sz val="10"/>
      <name val="Arial"/>
      <family val="2"/>
    </font>
    <font>
      <u/>
      <sz val="9"/>
      <color theme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sz val="10"/>
      <color theme="4"/>
      <name val="Calibri"/>
      <family val="2"/>
      <scheme val="minor"/>
    </font>
    <font>
      <vertAlign val="subscript"/>
      <sz val="9.5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/>
  </cellStyleXfs>
  <cellXfs count="1184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15" borderId="3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166" fontId="5" fillId="14" borderId="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1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0" xfId="0" applyBorder="1" applyProtection="1"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8" fontId="0" fillId="0" borderId="3" xfId="0" applyNumberFormat="1" applyBorder="1" applyAlignment="1" applyProtection="1">
      <alignment horizontal="center" vertical="center"/>
      <protection hidden="1"/>
    </xf>
    <xf numFmtId="169" fontId="0" fillId="0" borderId="3" xfId="0" applyNumberFormat="1" applyBorder="1" applyAlignment="1" applyProtection="1">
      <alignment horizontal="center" vertical="center"/>
      <protection hidden="1"/>
    </xf>
    <xf numFmtId="170" fontId="0" fillId="0" borderId="3" xfId="0" applyNumberForma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7" fillId="0" borderId="0" xfId="0" applyFont="1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18" borderId="47" xfId="0" applyFont="1" applyFill="1" applyBorder="1" applyAlignment="1" applyProtection="1">
      <alignment horizontal="center" vertical="center" wrapText="1"/>
      <protection hidden="1"/>
    </xf>
    <xf numFmtId="0" fontId="8" fillId="18" borderId="44" xfId="0" applyFont="1" applyFill="1" applyBorder="1" applyAlignment="1" applyProtection="1">
      <alignment horizontal="center" vertical="center" wrapText="1"/>
      <protection hidden="1"/>
    </xf>
    <xf numFmtId="0" fontId="25" fillId="16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8" fillId="2" borderId="44" xfId="0" applyFont="1" applyFill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16" borderId="53" xfId="0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vertical="center" wrapText="1"/>
      <protection hidden="1"/>
    </xf>
    <xf numFmtId="0" fontId="8" fillId="5" borderId="43" xfId="0" applyFont="1" applyFill="1" applyBorder="1" applyAlignment="1" applyProtection="1">
      <alignment vertical="center" wrapText="1"/>
      <protection hidden="1"/>
    </xf>
    <xf numFmtId="0" fontId="8" fillId="5" borderId="28" xfId="0" applyFont="1" applyFill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18" borderId="18" xfId="0" applyFill="1" applyBorder="1" applyAlignment="1" applyProtection="1">
      <alignment horizontal="center" vertical="center"/>
      <protection hidden="1"/>
    </xf>
    <xf numFmtId="3" fontId="0" fillId="18" borderId="3" xfId="0" applyNumberFormat="1" applyFill="1" applyBorder="1" applyAlignment="1" applyProtection="1">
      <alignment horizontal="center" vertical="center"/>
      <protection hidden="1"/>
    </xf>
    <xf numFmtId="166" fontId="0" fillId="16" borderId="3" xfId="0" applyNumberFormat="1" applyFill="1" applyBorder="1" applyAlignment="1" applyProtection="1">
      <alignment horizontal="center" vertical="center"/>
      <protection hidden="1"/>
    </xf>
    <xf numFmtId="164" fontId="0" fillId="16" borderId="3" xfId="2" applyNumberFormat="1" applyFont="1" applyFill="1" applyBorder="1" applyAlignment="1" applyProtection="1">
      <alignment horizontal="center" vertical="center"/>
      <protection hidden="1"/>
    </xf>
    <xf numFmtId="4" fontId="0" fillId="16" borderId="3" xfId="0" applyNumberFormat="1" applyFill="1" applyBorder="1" applyAlignment="1" applyProtection="1">
      <alignment horizontal="center" vertical="center"/>
      <protection hidden="1"/>
    </xf>
    <xf numFmtId="1" fontId="5" fillId="16" borderId="13" xfId="1" applyNumberFormat="1" applyFont="1" applyFill="1" applyBorder="1" applyAlignment="1" applyProtection="1">
      <alignment horizontal="center" vertical="center"/>
      <protection hidden="1"/>
    </xf>
    <xf numFmtId="1" fontId="0" fillId="16" borderId="13" xfId="0" applyNumberForma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5" borderId="46" xfId="0" applyFont="1" applyFill="1" applyBorder="1" applyAlignment="1" applyProtection="1">
      <alignment vertical="center" wrapText="1"/>
      <protection hidden="1"/>
    </xf>
    <xf numFmtId="166" fontId="0" fillId="16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3" fontId="0" fillId="18" borderId="14" xfId="0" applyNumberFormat="1" applyFill="1" applyBorder="1" applyAlignment="1" applyProtection="1">
      <alignment horizontal="center" vertical="center"/>
      <protection hidden="1"/>
    </xf>
    <xf numFmtId="3" fontId="0" fillId="5" borderId="41" xfId="4" applyNumberFormat="1" applyFont="1" applyFill="1" applyBorder="1" applyAlignment="1" applyProtection="1">
      <alignment horizontal="center" vertical="center"/>
      <protection hidden="1"/>
    </xf>
    <xf numFmtId="3" fontId="0" fillId="5" borderId="42" xfId="4" applyNumberFormat="1" applyFont="1" applyFill="1" applyBorder="1" applyAlignment="1" applyProtection="1">
      <alignment horizontal="center" vertical="center"/>
      <protection hidden="1"/>
    </xf>
    <xf numFmtId="4" fontId="0" fillId="5" borderId="42" xfId="4" applyNumberFormat="1" applyFont="1" applyFill="1" applyBorder="1" applyAlignment="1" applyProtection="1">
      <alignment horizontal="center" vertical="center"/>
      <protection hidden="1"/>
    </xf>
    <xf numFmtId="166" fontId="0" fillId="5" borderId="30" xfId="4" applyNumberFormat="1" applyFont="1" applyFill="1" applyBorder="1" applyAlignment="1" applyProtection="1">
      <alignment horizontal="center" vertical="center"/>
      <protection hidden="1"/>
    </xf>
    <xf numFmtId="166" fontId="5" fillId="5" borderId="42" xfId="1" applyNumberFormat="1" applyFont="1" applyFill="1" applyBorder="1" applyAlignment="1" applyProtection="1">
      <alignment horizontal="center" vertical="center"/>
      <protection hidden="1"/>
    </xf>
    <xf numFmtId="164" fontId="5" fillId="5" borderId="42" xfId="1" applyNumberFormat="1" applyFont="1" applyFill="1" applyBorder="1" applyAlignment="1" applyProtection="1">
      <alignment horizontal="center" vertical="center"/>
      <protection hidden="1"/>
    </xf>
    <xf numFmtId="4" fontId="5" fillId="5" borderId="42" xfId="1" applyNumberFormat="1" applyFont="1" applyFill="1" applyBorder="1" applyAlignment="1" applyProtection="1">
      <alignment horizontal="center" vertical="center"/>
      <protection hidden="1"/>
    </xf>
    <xf numFmtId="166" fontId="5" fillId="17" borderId="58" xfId="1" applyNumberFormat="1" applyFont="1" applyFill="1" applyBorder="1" applyAlignment="1" applyProtection="1">
      <alignment horizontal="center" vertical="center"/>
      <protection hidden="1"/>
    </xf>
    <xf numFmtId="166" fontId="5" fillId="17" borderId="42" xfId="1" applyNumberFormat="1" applyFont="1" applyFill="1" applyBorder="1" applyAlignment="1" applyProtection="1">
      <alignment horizontal="center" vertical="center"/>
      <protection hidden="1"/>
    </xf>
    <xf numFmtId="166" fontId="0" fillId="13" borderId="30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7" fillId="2" borderId="6" xfId="0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wrapText="1"/>
      <protection hidden="1"/>
    </xf>
    <xf numFmtId="166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166" fontId="0" fillId="3" borderId="26" xfId="0" applyNumberFormat="1" applyFill="1" applyBorder="1" applyAlignment="1" applyProtection="1">
      <protection hidden="1"/>
    </xf>
    <xf numFmtId="166" fontId="9" fillId="2" borderId="26" xfId="0" applyNumberFormat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166" fontId="0" fillId="2" borderId="0" xfId="0" applyNumberFormat="1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44" fontId="7" fillId="2" borderId="0" xfId="0" applyNumberFormat="1" applyFont="1" applyFill="1" applyBorder="1" applyAlignment="1" applyProtection="1">
      <alignment horizontal="left"/>
      <protection hidden="1"/>
    </xf>
    <xf numFmtId="0" fontId="13" fillId="2" borderId="0" xfId="0" applyFont="1" applyFill="1" applyBorder="1" applyAlignment="1" applyProtection="1">
      <alignment horizontal="right" wrapText="1"/>
      <protection hidden="1"/>
    </xf>
    <xf numFmtId="166" fontId="0" fillId="2" borderId="26" xfId="0" applyNumberFormat="1" applyFill="1" applyBorder="1" applyAlignment="1" applyProtection="1">
      <protection hidden="1"/>
    </xf>
    <xf numFmtId="4" fontId="0" fillId="2" borderId="26" xfId="0" applyNumberForma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5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0" fillId="2" borderId="1" xfId="0" applyFont="1" applyFill="1" applyBorder="1" applyAlignment="1" applyProtection="1">
      <alignment horizontal="right" vertical="center" wrapText="1"/>
      <protection hidden="1"/>
    </xf>
    <xf numFmtId="2" fontId="0" fillId="2" borderId="0" xfId="0" applyNumberFormat="1" applyFont="1" applyFill="1" applyBorder="1" applyAlignment="1" applyProtection="1">
      <alignment horizontal="left"/>
      <protection hidden="1"/>
    </xf>
    <xf numFmtId="0" fontId="0" fillId="2" borderId="1" xfId="0" applyFont="1" applyFill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2" borderId="26" xfId="0" applyNumberFormat="1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5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25" fillId="0" borderId="42" xfId="0" applyFont="1" applyBorder="1" applyAlignment="1" applyProtection="1">
      <alignment horizontal="center" vertical="center" wrapText="1"/>
      <protection hidden="1"/>
    </xf>
    <xf numFmtId="0" fontId="8" fillId="2" borderId="42" xfId="0" applyFont="1" applyFill="1" applyBorder="1" applyAlignment="1" applyProtection="1">
      <alignment horizontal="center" vertical="center" wrapText="1"/>
      <protection hidden="1"/>
    </xf>
    <xf numFmtId="0" fontId="8" fillId="18" borderId="60" xfId="0" applyFont="1" applyFill="1" applyBorder="1" applyAlignment="1" applyProtection="1">
      <alignment horizontal="center" vertical="center" wrapText="1"/>
      <protection hidden="1"/>
    </xf>
    <xf numFmtId="0" fontId="8" fillId="18" borderId="41" xfId="0" applyFont="1" applyFill="1" applyBorder="1" applyAlignment="1" applyProtection="1">
      <alignment horizontal="center" vertical="center" wrapText="1"/>
      <protection hidden="1"/>
    </xf>
    <xf numFmtId="0" fontId="8" fillId="18" borderId="42" xfId="0" applyFont="1" applyFill="1" applyBorder="1" applyAlignment="1" applyProtection="1">
      <alignment horizontal="center" vertical="center" wrapText="1"/>
      <protection hidden="1"/>
    </xf>
    <xf numFmtId="0" fontId="8" fillId="16" borderId="42" xfId="0" applyFont="1" applyFill="1" applyBorder="1" applyAlignment="1" applyProtection="1">
      <alignment horizontal="center" vertical="center" wrapText="1"/>
      <protection hidden="1"/>
    </xf>
    <xf numFmtId="0" fontId="8" fillId="2" borderId="60" xfId="0" applyFont="1" applyFill="1" applyBorder="1" applyAlignment="1" applyProtection="1">
      <alignment horizontal="center" vertical="center" wrapText="1"/>
      <protection hidden="1"/>
    </xf>
    <xf numFmtId="0" fontId="8" fillId="16" borderId="30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8" fillId="5" borderId="37" xfId="0" applyFont="1" applyFill="1" applyBorder="1" applyAlignment="1" applyProtection="1">
      <alignment vertical="center" wrapText="1"/>
      <protection hidden="1"/>
    </xf>
    <xf numFmtId="0" fontId="8" fillId="5" borderId="36" xfId="0" applyFont="1" applyFill="1" applyBorder="1" applyAlignment="1" applyProtection="1">
      <alignment vertical="center" wrapText="1"/>
      <protection hidden="1"/>
    </xf>
    <xf numFmtId="0" fontId="8" fillId="5" borderId="38" xfId="0" applyFont="1" applyFill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wrapText="1"/>
      <protection hidden="1"/>
    </xf>
    <xf numFmtId="3" fontId="5" fillId="5" borderId="42" xfId="1" applyNumberFormat="1" applyFont="1" applyFill="1" applyBorder="1" applyAlignment="1" applyProtection="1">
      <alignment horizontal="center" vertical="center"/>
      <protection hidden="1"/>
    </xf>
    <xf numFmtId="0" fontId="7" fillId="2" borderId="26" xfId="0" applyFont="1" applyFill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wrapText="1"/>
      <protection hidden="1"/>
    </xf>
    <xf numFmtId="166" fontId="0" fillId="16" borderId="20" xfId="0" applyNumberFormat="1" applyFill="1" applyBorder="1" applyAlignment="1" applyProtection="1">
      <alignment horizontal="center" vertical="center"/>
      <protection hidden="1"/>
    </xf>
    <xf numFmtId="164" fontId="5" fillId="5" borderId="42" xfId="2" applyNumberFormat="1" applyFont="1" applyFill="1" applyBorder="1" applyAlignment="1" applyProtection="1">
      <alignment horizontal="center" vertical="center"/>
      <protection hidden="1"/>
    </xf>
    <xf numFmtId="3" fontId="0" fillId="0" borderId="0" xfId="4" applyNumberFormat="1" applyFont="1" applyFill="1" applyBorder="1" applyAlignment="1" applyProtection="1">
      <alignment vertical="center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0" fillId="16" borderId="50" xfId="0" applyFill="1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166" fontId="5" fillId="5" borderId="22" xfId="1" applyNumberFormat="1" applyFont="1" applyFill="1" applyBorder="1" applyAlignment="1" applyProtection="1">
      <alignment horizontal="center" vertical="center"/>
      <protection hidden="1"/>
    </xf>
    <xf numFmtId="166" fontId="5" fillId="5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44" fontId="0" fillId="0" borderId="0" xfId="0" applyNumberForma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166" fontId="0" fillId="16" borderId="13" xfId="0" applyNumberForma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left" vertical="center" wrapText="1"/>
      <protection hidden="1"/>
    </xf>
    <xf numFmtId="166" fontId="0" fillId="13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3" fillId="0" borderId="5" xfId="0" applyFont="1" applyBorder="1" applyAlignment="1" applyProtection="1"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2" borderId="31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7" fillId="5" borderId="0" xfId="0" applyFont="1" applyFill="1" applyBorder="1" applyAlignment="1" applyProtection="1">
      <alignment horizontal="left" vertical="center" wrapText="1"/>
      <protection hidden="1"/>
    </xf>
    <xf numFmtId="166" fontId="0" fillId="3" borderId="7" xfId="0" applyNumberFormat="1" applyFill="1" applyBorder="1" applyAlignment="1" applyProtection="1"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wrapText="1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3" fillId="2" borderId="0" xfId="0" applyFont="1" applyFill="1" applyBorder="1" applyAlignment="1" applyProtection="1">
      <alignment horizontal="left" wrapText="1"/>
      <protection hidden="1"/>
    </xf>
    <xf numFmtId="0" fontId="12" fillId="0" borderId="0" xfId="0" applyFont="1" applyAlignment="1" applyProtection="1"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0" fontId="7" fillId="9" borderId="26" xfId="0" applyFont="1" applyFill="1" applyBorder="1" applyAlignment="1" applyProtection="1">
      <alignment horizontal="center" vertical="center" wrapText="1"/>
      <protection hidden="1"/>
    </xf>
    <xf numFmtId="1" fontId="0" fillId="16" borderId="26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166" fontId="0" fillId="0" borderId="0" xfId="0" applyNumberFormat="1" applyFill="1" applyBorder="1" applyAlignment="1" applyProtection="1">
      <protection hidden="1"/>
    </xf>
    <xf numFmtId="1" fontId="0" fillId="0" borderId="0" xfId="0" applyNumberForma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1" fontId="7" fillId="16" borderId="26" xfId="1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Border="1" applyAlignment="1" applyProtection="1">
      <protection hidden="1"/>
    </xf>
    <xf numFmtId="44" fontId="0" fillId="0" borderId="0" xfId="0" applyNumberFormat="1" applyBorder="1" applyAlignment="1" applyProtection="1"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44" fontId="7" fillId="16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16" borderId="5" xfId="0" applyFont="1" applyFill="1" applyBorder="1" applyAlignment="1" applyProtection="1">
      <alignment vertical="center"/>
      <protection hidden="1"/>
    </xf>
    <xf numFmtId="0" fontId="16" fillId="16" borderId="21" xfId="0" applyFont="1" applyFill="1" applyBorder="1" applyAlignment="1" applyProtection="1">
      <alignment vertical="center"/>
      <protection hidden="1"/>
    </xf>
    <xf numFmtId="0" fontId="16" fillId="16" borderId="0" xfId="0" applyFont="1" applyFill="1" applyBorder="1" applyAlignment="1" applyProtection="1">
      <alignment vertical="center"/>
      <protection hidden="1"/>
    </xf>
    <xf numFmtId="0" fontId="16" fillId="16" borderId="15" xfId="0" applyFont="1" applyFill="1" applyBorder="1" applyAlignment="1" applyProtection="1">
      <alignment vertical="center"/>
      <protection hidden="1"/>
    </xf>
    <xf numFmtId="0" fontId="23" fillId="16" borderId="1" xfId="0" applyFont="1" applyFill="1" applyBorder="1" applyAlignment="1" applyProtection="1">
      <alignment horizontal="left" vertical="center"/>
      <protection hidden="1"/>
    </xf>
    <xf numFmtId="0" fontId="22" fillId="16" borderId="0" xfId="0" applyFont="1" applyFill="1" applyBorder="1" applyAlignment="1" applyProtection="1">
      <alignment vertical="center"/>
      <protection hidden="1"/>
    </xf>
    <xf numFmtId="0" fontId="0" fillId="16" borderId="0" xfId="0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4" fillId="16" borderId="1" xfId="0" applyFont="1" applyFill="1" applyBorder="1" applyAlignment="1" applyProtection="1">
      <alignment vertical="center"/>
      <protection hidden="1"/>
    </xf>
    <xf numFmtId="0" fontId="21" fillId="16" borderId="0" xfId="0" applyFont="1" applyFill="1" applyBorder="1" applyAlignment="1" applyProtection="1">
      <alignment vertical="center"/>
      <protection hidden="1"/>
    </xf>
    <xf numFmtId="0" fontId="21" fillId="16" borderId="15" xfId="0" applyFont="1" applyFill="1" applyBorder="1" applyAlignment="1" applyProtection="1">
      <alignment vertical="center"/>
      <protection hidden="1"/>
    </xf>
    <xf numFmtId="0" fontId="26" fillId="16" borderId="1" xfId="0" applyFont="1" applyFill="1" applyBorder="1" applyAlignment="1" applyProtection="1">
      <alignment horizontal="left" vertical="center" wrapText="1"/>
      <protection hidden="1"/>
    </xf>
    <xf numFmtId="0" fontId="21" fillId="16" borderId="1" xfId="0" applyFont="1" applyFill="1" applyBorder="1" applyAlignment="1" applyProtection="1">
      <alignment horizontal="left" vertical="center"/>
      <protection hidden="1"/>
    </xf>
    <xf numFmtId="0" fontId="21" fillId="16" borderId="1" xfId="0" applyFont="1" applyFill="1" applyBorder="1" applyAlignment="1" applyProtection="1">
      <alignment vertical="center"/>
      <protection hidden="1"/>
    </xf>
    <xf numFmtId="0" fontId="26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applyFont="1" applyFill="1" applyBorder="1" applyAlignment="1" applyProtection="1">
      <alignment horizontal="left" vertical="center" wrapText="1"/>
      <protection hidden="1"/>
    </xf>
    <xf numFmtId="0" fontId="24" fillId="16" borderId="56" xfId="0" applyFont="1" applyFill="1" applyBorder="1" applyAlignment="1" applyProtection="1">
      <alignment vertical="center" wrapText="1"/>
      <protection hidden="1"/>
    </xf>
    <xf numFmtId="0" fontId="16" fillId="16" borderId="46" xfId="0" applyFont="1" applyFill="1" applyBorder="1" applyAlignment="1" applyProtection="1">
      <alignment vertical="center"/>
      <protection hidden="1"/>
    </xf>
    <xf numFmtId="0" fontId="16" fillId="16" borderId="57" xfId="0" applyFont="1" applyFill="1" applyBorder="1" applyAlignment="1" applyProtection="1">
      <alignment vertical="center"/>
      <protection hidden="1"/>
    </xf>
    <xf numFmtId="0" fontId="24" fillId="16" borderId="1" xfId="0" applyFont="1" applyFill="1" applyBorder="1" applyAlignment="1" applyProtection="1">
      <alignment vertical="center" wrapText="1"/>
      <protection hidden="1"/>
    </xf>
    <xf numFmtId="0" fontId="21" fillId="16" borderId="46" xfId="0" applyFont="1" applyFill="1" applyBorder="1" applyAlignment="1" applyProtection="1">
      <alignment horizontal="center" vertical="center" wrapText="1"/>
      <protection hidden="1"/>
    </xf>
    <xf numFmtId="0" fontId="21" fillId="16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right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56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1" fontId="7" fillId="16" borderId="6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18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2" fontId="6" fillId="0" borderId="15" xfId="0" applyNumberFormat="1" applyFont="1" applyFill="1" applyBorder="1" applyAlignment="1" applyProtection="1">
      <protection hidden="1"/>
    </xf>
    <xf numFmtId="0" fontId="7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21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44" fontId="0" fillId="0" borderId="15" xfId="0" applyNumberFormat="1" applyBorder="1" applyAlignment="1" applyProtection="1">
      <protection hidden="1"/>
    </xf>
    <xf numFmtId="0" fontId="0" fillId="0" borderId="2" xfId="0" applyBorder="1" applyAlignment="1" applyProtection="1">
      <protection hidden="1"/>
    </xf>
    <xf numFmtId="44" fontId="12" fillId="16" borderId="26" xfId="1" applyNumberFormat="1" applyFont="1" applyFill="1" applyBorder="1" applyAlignment="1" applyProtection="1">
      <alignment horizontal="center" vertical="center"/>
      <protection hidden="1"/>
    </xf>
    <xf numFmtId="44" fontId="0" fillId="16" borderId="26" xfId="0" applyNumberFormat="1" applyFont="1" applyFill="1" applyBorder="1" applyAlignment="1" applyProtection="1">
      <alignment horizontal="center" vertical="center"/>
      <protection hidden="1"/>
    </xf>
    <xf numFmtId="44" fontId="0" fillId="16" borderId="16" xfId="0" applyNumberFormat="1" applyFont="1" applyFill="1" applyBorder="1" applyAlignment="1" applyProtection="1">
      <alignment horizontal="center" vertical="center"/>
      <protection hidden="1"/>
    </xf>
    <xf numFmtId="10" fontId="12" fillId="16" borderId="26" xfId="1" applyNumberFormat="1" applyFont="1" applyFill="1" applyBorder="1" applyAlignment="1" applyProtection="1">
      <alignment horizontal="center" vertical="center"/>
      <protection hidden="1"/>
    </xf>
    <xf numFmtId="44" fontId="43" fillId="16" borderId="26" xfId="0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ill="1" applyBorder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20" fillId="0" borderId="15" xfId="0" applyFont="1" applyBorder="1" applyAlignment="1" applyProtection="1">
      <alignment vertical="center" wrapText="1"/>
      <protection hidden="1"/>
    </xf>
    <xf numFmtId="166" fontId="0" fillId="16" borderId="3" xfId="0" quotePrefix="1" applyNumberFormat="1" applyFill="1" applyBorder="1" applyAlignment="1" applyProtection="1">
      <alignment horizontal="center" vertical="center"/>
      <protection hidden="1"/>
    </xf>
    <xf numFmtId="44" fontId="5" fillId="0" borderId="35" xfId="1" applyFont="1" applyFill="1" applyBorder="1" applyAlignment="1" applyProtection="1">
      <alignment horizontal="center" vertical="center"/>
      <protection hidden="1"/>
    </xf>
    <xf numFmtId="166" fontId="0" fillId="16" borderId="14" xfId="0" quotePrefix="1" applyNumberFormat="1" applyFill="1" applyBorder="1" applyAlignment="1" applyProtection="1">
      <alignment horizontal="center" vertical="center"/>
      <protection hidden="1"/>
    </xf>
    <xf numFmtId="166" fontId="5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166" fontId="5" fillId="0" borderId="3" xfId="1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6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71" fontId="0" fillId="0" borderId="3" xfId="0" applyNumberFormat="1" applyBorder="1" applyAlignment="1" applyProtection="1">
      <alignment horizontal="center" vertical="center"/>
      <protection hidden="1"/>
    </xf>
    <xf numFmtId="171" fontId="0" fillId="0" borderId="3" xfId="0" applyNumberFormat="1" applyBorder="1" applyProtection="1">
      <protection hidden="1"/>
    </xf>
    <xf numFmtId="0" fontId="40" fillId="2" borderId="3" xfId="0" applyFont="1" applyFill="1" applyBorder="1" applyAlignment="1" applyProtection="1">
      <alignment horizontal="center" vertical="center" wrapText="1"/>
      <protection hidden="1"/>
    </xf>
    <xf numFmtId="0" fontId="40" fillId="2" borderId="10" xfId="0" applyFont="1" applyFill="1" applyBorder="1" applyProtection="1">
      <protection hidden="1"/>
    </xf>
    <xf numFmtId="0" fontId="40" fillId="2" borderId="44" xfId="0" applyFont="1" applyFill="1" applyBorder="1" applyProtection="1">
      <protection hidden="1"/>
    </xf>
    <xf numFmtId="0" fontId="40" fillId="2" borderId="50" xfId="0" applyFont="1" applyFill="1" applyBorder="1" applyProtection="1">
      <protection hidden="1"/>
    </xf>
    <xf numFmtId="0" fontId="24" fillId="16" borderId="0" xfId="0" applyFont="1" applyFill="1" applyBorder="1" applyAlignment="1" applyProtection="1">
      <alignment vertical="center" wrapText="1"/>
      <protection hidden="1"/>
    </xf>
    <xf numFmtId="166" fontId="0" fillId="5" borderId="41" xfId="4" applyNumberFormat="1" applyFont="1" applyFill="1" applyBorder="1" applyAlignment="1" applyProtection="1">
      <alignment horizontal="center" vertical="center"/>
      <protection hidden="1"/>
    </xf>
    <xf numFmtId="3" fontId="5" fillId="5" borderId="30" xfId="1" applyNumberFormat="1" applyFont="1" applyFill="1" applyBorder="1" applyAlignment="1" applyProtection="1">
      <alignment horizontal="center" vertical="center"/>
      <protection hidden="1"/>
    </xf>
    <xf numFmtId="166" fontId="0" fillId="5" borderId="17" xfId="4" applyNumberFormat="1" applyFont="1" applyFill="1" applyBorder="1" applyAlignment="1" applyProtection="1">
      <alignment horizontal="center" vertical="center"/>
      <protection hidden="1"/>
    </xf>
    <xf numFmtId="166" fontId="0" fillId="5" borderId="42" xfId="4" applyNumberFormat="1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 horizontal="center" vertical="center"/>
    </xf>
    <xf numFmtId="0" fontId="47" fillId="0" borderId="0" xfId="0" applyFont="1" applyFill="1" applyBorder="1" applyAlignment="1" applyProtection="1">
      <alignment horizontal="center"/>
      <protection hidden="1"/>
    </xf>
    <xf numFmtId="0" fontId="46" fillId="0" borderId="23" xfId="0" applyFont="1" applyBorder="1" applyAlignment="1" applyProtection="1">
      <alignment horizontal="center"/>
      <protection hidden="1"/>
    </xf>
    <xf numFmtId="0" fontId="46" fillId="0" borderId="3" xfId="0" applyFont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46" fillId="0" borderId="1" xfId="0" applyFont="1" applyBorder="1" applyAlignment="1" applyProtection="1">
      <alignment horizontal="center" wrapText="1"/>
      <protection hidden="1"/>
    </xf>
    <xf numFmtId="0" fontId="46" fillId="0" borderId="0" xfId="0" applyFont="1" applyBorder="1" applyAlignment="1" applyProtection="1">
      <alignment horizont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3" fontId="0" fillId="5" borderId="26" xfId="4" applyNumberFormat="1" applyFont="1" applyFill="1" applyBorder="1" applyAlignment="1" applyProtection="1">
      <alignment horizontal="center" vertical="center"/>
      <protection hidden="1"/>
    </xf>
    <xf numFmtId="166" fontId="0" fillId="16" borderId="18" xfId="0" applyNumberFormat="1" applyFill="1" applyBorder="1" applyAlignment="1" applyProtection="1">
      <alignment horizontal="center" vertical="center"/>
      <protection hidden="1"/>
    </xf>
    <xf numFmtId="0" fontId="0" fillId="2" borderId="67" xfId="0" applyFill="1" applyBorder="1" applyProtection="1">
      <protection hidden="1"/>
    </xf>
    <xf numFmtId="0" fontId="0" fillId="2" borderId="21" xfId="0" applyFill="1" applyBorder="1" applyProtection="1">
      <protection hidden="1"/>
    </xf>
    <xf numFmtId="166" fontId="5" fillId="5" borderId="60" xfId="1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Protection="1">
      <protection hidden="1"/>
    </xf>
    <xf numFmtId="3" fontId="8" fillId="5" borderId="19" xfId="0" applyNumberFormat="1" applyFont="1" applyFill="1" applyBorder="1" applyAlignment="1" applyProtection="1">
      <alignment vertical="center" wrapText="1"/>
      <protection hidden="1"/>
    </xf>
    <xf numFmtId="166" fontId="0" fillId="16" borderId="3" xfId="0" applyNumberForma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166" fontId="5" fillId="0" borderId="23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Border="1" applyAlignment="1" applyProtection="1">
      <alignment horizontal="right" vertical="center" wrapText="1"/>
      <protection hidden="1"/>
    </xf>
    <xf numFmtId="9" fontId="0" fillId="0" borderId="0" xfId="0" applyNumberFormat="1" applyBorder="1" applyAlignment="1" applyProtection="1">
      <alignment horizontal="right"/>
      <protection hidden="1"/>
    </xf>
    <xf numFmtId="9" fontId="0" fillId="0" borderId="0" xfId="0" applyNumberFormat="1" applyBorder="1" applyAlignment="1" applyProtection="1">
      <alignment horizontal="right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3" fontId="0" fillId="18" borderId="7" xfId="0" applyNumberFormat="1" applyFill="1" applyBorder="1" applyAlignment="1" applyProtection="1">
      <protection hidden="1"/>
    </xf>
    <xf numFmtId="3" fontId="0" fillId="18" borderId="11" xfId="0" applyNumberFormat="1" applyFill="1" applyBorder="1" applyAlignment="1" applyProtection="1">
      <protection hidden="1"/>
    </xf>
    <xf numFmtId="3" fontId="0" fillId="2" borderId="12" xfId="0" applyNumberFormat="1" applyFill="1" applyBorder="1" applyAlignment="1" applyProtection="1">
      <protection hidden="1"/>
    </xf>
    <xf numFmtId="3" fontId="0" fillId="18" borderId="23" xfId="0" applyNumberFormat="1" applyFill="1" applyBorder="1" applyAlignment="1" applyProtection="1">
      <protection hidden="1"/>
    </xf>
    <xf numFmtId="3" fontId="0" fillId="18" borderId="3" xfId="0" applyNumberFormat="1" applyFill="1" applyBorder="1" applyAlignment="1" applyProtection="1">
      <protection hidden="1"/>
    </xf>
    <xf numFmtId="3" fontId="0" fillId="2" borderId="13" xfId="0" applyNumberFormat="1" applyFill="1" applyBorder="1" applyAlignment="1" applyProtection="1">
      <protection hidden="1"/>
    </xf>
    <xf numFmtId="3" fontId="12" fillId="18" borderId="24" xfId="0" applyNumberFormat="1" applyFont="1" applyFill="1" applyBorder="1" applyAlignment="1" applyProtection="1">
      <protection hidden="1"/>
    </xf>
    <xf numFmtId="3" fontId="12" fillId="18" borderId="14" xfId="0" applyNumberFormat="1" applyFont="1" applyFill="1" applyBorder="1" applyAlignment="1" applyProtection="1">
      <protection hidden="1"/>
    </xf>
    <xf numFmtId="3" fontId="13" fillId="2" borderId="25" xfId="0" applyNumberFormat="1" applyFont="1" applyFill="1" applyBorder="1" applyAlignment="1" applyProtection="1">
      <protection hidden="1"/>
    </xf>
    <xf numFmtId="0" fontId="51" fillId="2" borderId="0" xfId="0" applyFont="1" applyFill="1" applyBorder="1" applyAlignment="1" applyProtection="1">
      <alignment vertical="center"/>
    </xf>
    <xf numFmtId="0" fontId="49" fillId="0" borderId="1" xfId="0" applyFont="1" applyBorder="1" applyProtection="1">
      <protection hidden="1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3" fontId="8" fillId="5" borderId="43" xfId="0" applyNumberFormat="1" applyFont="1" applyFill="1" applyBorder="1" applyAlignment="1" applyProtection="1">
      <alignment vertical="center" wrapText="1"/>
      <protection hidden="1"/>
    </xf>
    <xf numFmtId="0" fontId="0" fillId="0" borderId="4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66" fontId="5" fillId="17" borderId="41" xfId="1" applyNumberFormat="1" applyFont="1" applyFill="1" applyBorder="1" applyAlignment="1" applyProtection="1">
      <alignment horizontal="center" vertical="center"/>
      <protection hidden="1"/>
    </xf>
    <xf numFmtId="3" fontId="0" fillId="8" borderId="26" xfId="0" applyNumberFormat="1" applyFill="1" applyBorder="1" applyAlignment="1" applyProtection="1">
      <protection hidden="1"/>
    </xf>
    <xf numFmtId="3" fontId="9" fillId="2" borderId="26" xfId="0" applyNumberFormat="1" applyFont="1" applyFill="1" applyBorder="1" applyAlignment="1" applyProtection="1">
      <protection hidden="1"/>
    </xf>
    <xf numFmtId="3" fontId="12" fillId="2" borderId="26" xfId="0" applyNumberFormat="1" applyFont="1" applyFill="1" applyBorder="1" applyAlignment="1" applyProtection="1">
      <protection hidden="1"/>
    </xf>
    <xf numFmtId="3" fontId="0" fillId="2" borderId="26" xfId="0" applyNumberFormat="1" applyFill="1" applyBorder="1" applyAlignment="1" applyProtection="1">
      <protection hidden="1"/>
    </xf>
    <xf numFmtId="3" fontId="0" fillId="2" borderId="26" xfId="0" applyNumberFormat="1" applyFont="1" applyFill="1" applyBorder="1" applyAlignment="1" applyProtection="1"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3" fontId="0" fillId="2" borderId="0" xfId="0" applyNumberFormat="1" applyFont="1" applyFill="1" applyBorder="1" applyAlignment="1" applyProtection="1">
      <alignment horizontal="left"/>
      <protection hidden="1"/>
    </xf>
    <xf numFmtId="3" fontId="7" fillId="2" borderId="0" xfId="0" applyNumberFormat="1" applyFont="1" applyFill="1" applyBorder="1" applyAlignment="1" applyProtection="1">
      <protection hidden="1"/>
    </xf>
    <xf numFmtId="3" fontId="0" fillId="0" borderId="0" xfId="0" applyNumberFormat="1" applyFont="1" applyBorder="1" applyAlignment="1" applyProtection="1">
      <protection hidden="1"/>
    </xf>
    <xf numFmtId="3" fontId="7" fillId="2" borderId="0" xfId="0" applyNumberFormat="1" applyFont="1" applyFill="1" applyBorder="1" applyAlignment="1" applyProtection="1">
      <alignment horizontal="center" wrapText="1"/>
      <protection hidden="1"/>
    </xf>
    <xf numFmtId="3" fontId="13" fillId="2" borderId="0" xfId="0" applyNumberFormat="1" applyFont="1" applyFill="1" applyBorder="1" applyAlignment="1" applyProtection="1">
      <alignment horizontal="right" wrapText="1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0" fillId="2" borderId="27" xfId="0" applyFill="1" applyBorder="1" applyAlignment="1" applyProtection="1">
      <alignment vertical="center"/>
      <protection hidden="1"/>
    </xf>
    <xf numFmtId="166" fontId="5" fillId="0" borderId="14" xfId="1" applyNumberFormat="1" applyFont="1" applyBorder="1" applyAlignment="1" applyProtection="1">
      <alignment horizontal="center" vertical="center"/>
      <protection locked="0"/>
    </xf>
    <xf numFmtId="0" fontId="21" fillId="16" borderId="0" xfId="0" quotePrefix="1" applyFont="1" applyFill="1" applyBorder="1" applyAlignment="1" applyProtection="1">
      <alignment horizontal="left" vertical="center" wrapText="1"/>
      <protection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6" fillId="16" borderId="1" xfId="0" applyFont="1" applyFill="1" applyBorder="1" applyAlignment="1" applyProtection="1">
      <alignment vertical="center"/>
      <protection hidden="1"/>
    </xf>
    <xf numFmtId="0" fontId="50" fillId="0" borderId="3" xfId="8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left" vertical="center"/>
      <protection locked="0"/>
    </xf>
    <xf numFmtId="0" fontId="50" fillId="0" borderId="50" xfId="8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23" xfId="4" applyNumberFormat="1" applyFont="1" applyBorder="1" applyAlignment="1" applyProtection="1">
      <alignment horizontal="center" vertical="center"/>
      <protection locked="0"/>
    </xf>
    <xf numFmtId="3" fontId="0" fillId="0" borderId="3" xfId="4" applyNumberFormat="1" applyFont="1" applyBorder="1" applyAlignment="1" applyProtection="1">
      <alignment horizontal="center" vertical="center"/>
      <protection locked="0"/>
    </xf>
    <xf numFmtId="3" fontId="0" fillId="0" borderId="24" xfId="4" applyNumberFormat="1" applyFont="1" applyBorder="1" applyAlignment="1" applyProtection="1">
      <alignment horizontal="center" vertical="center"/>
      <protection locked="0"/>
    </xf>
    <xf numFmtId="3" fontId="0" fillId="0" borderId="14" xfId="4" applyNumberFormat="1" applyFont="1" applyBorder="1" applyAlignment="1" applyProtection="1">
      <alignment horizontal="center" vertical="center"/>
      <protection locked="0"/>
    </xf>
    <xf numFmtId="3" fontId="5" fillId="0" borderId="18" xfId="1" applyNumberFormat="1" applyFont="1" applyFill="1" applyBorder="1" applyAlignment="1" applyProtection="1">
      <alignment horizontal="center" vertical="center"/>
      <protection locked="0"/>
    </xf>
    <xf numFmtId="166" fontId="5" fillId="0" borderId="18" xfId="1" applyNumberFormat="1" applyFont="1" applyFill="1" applyBorder="1" applyAlignment="1" applyProtection="1">
      <alignment horizontal="center" vertical="center"/>
      <protection locked="0"/>
    </xf>
    <xf numFmtId="166" fontId="5" fillId="0" borderId="24" xfId="1" applyNumberFormat="1" applyFont="1" applyBorder="1" applyAlignment="1" applyProtection="1">
      <alignment horizontal="center" vertical="center"/>
      <protection locked="0"/>
    </xf>
    <xf numFmtId="166" fontId="5" fillId="0" borderId="29" xfId="1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3" xfId="4" applyNumberFormat="1" applyFont="1" applyBorder="1" applyAlignment="1" applyProtection="1">
      <alignment vertical="center"/>
      <protection locked="0"/>
    </xf>
    <xf numFmtId="44" fontId="5" fillId="0" borderId="3" xfId="1" applyFont="1" applyBorder="1" applyAlignment="1" applyProtection="1">
      <alignment horizontal="center" vertical="center"/>
      <protection locked="0"/>
    </xf>
    <xf numFmtId="166" fontId="5" fillId="0" borderId="10" xfId="1" applyNumberFormat="1" applyFont="1" applyFill="1" applyBorder="1" applyAlignment="1" applyProtection="1">
      <alignment horizontal="center" vertical="center"/>
      <protection locked="0"/>
    </xf>
    <xf numFmtId="166" fontId="5" fillId="0" borderId="50" xfId="1" applyNumberFormat="1" applyFont="1" applyBorder="1" applyAlignment="1" applyProtection="1">
      <alignment horizontal="center" vertical="center"/>
      <protection locked="0"/>
    </xf>
    <xf numFmtId="166" fontId="5" fillId="0" borderId="50" xfId="1" applyNumberFormat="1" applyFont="1" applyFill="1" applyBorder="1" applyAlignment="1" applyProtection="1">
      <alignment horizontal="center" vertical="center"/>
      <protection locked="0"/>
    </xf>
    <xf numFmtId="166" fontId="5" fillId="0" borderId="10" xfId="1" applyNumberFormat="1" applyFont="1" applyBorder="1" applyAlignment="1" applyProtection="1">
      <alignment horizontal="center" vertical="center"/>
      <protection locked="0"/>
    </xf>
    <xf numFmtId="2" fontId="5" fillId="0" borderId="3" xfId="3" applyNumberFormat="1" applyFont="1" applyBorder="1" applyAlignment="1" applyProtection="1">
      <alignment horizontal="center" vertical="center"/>
      <protection locked="0"/>
    </xf>
    <xf numFmtId="2" fontId="5" fillId="0" borderId="10" xfId="3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10" fillId="6" borderId="26" xfId="0" applyFont="1" applyFill="1" applyBorder="1" applyAlignment="1" applyProtection="1">
      <alignment horizontal="center" vertical="center" wrapText="1"/>
      <protection hidden="1"/>
    </xf>
    <xf numFmtId="0" fontId="10" fillId="6" borderId="27" xfId="0" applyFont="1" applyFill="1" applyBorder="1" applyAlignment="1" applyProtection="1">
      <alignment horizontal="center" vertical="center" wrapText="1"/>
      <protection hidden="1"/>
    </xf>
    <xf numFmtId="0" fontId="11" fillId="9" borderId="9" xfId="0" applyFont="1" applyFill="1" applyBorder="1" applyAlignment="1" applyProtection="1">
      <alignment vertical="center" wrapText="1"/>
      <protection hidden="1"/>
    </xf>
    <xf numFmtId="0" fontId="11" fillId="9" borderId="9" xfId="0" applyFont="1" applyFill="1" applyBorder="1" applyAlignment="1" applyProtection="1">
      <alignment horizontal="center" vertical="center" wrapText="1"/>
      <protection hidden="1"/>
    </xf>
    <xf numFmtId="0" fontId="11" fillId="9" borderId="15" xfId="0" applyFont="1" applyFill="1" applyBorder="1" applyAlignment="1" applyProtection="1">
      <alignment horizontal="center" vertical="center" wrapText="1"/>
      <protection hidden="1"/>
    </xf>
    <xf numFmtId="0" fontId="11" fillId="10" borderId="9" xfId="0" applyFont="1" applyFill="1" applyBorder="1" applyAlignment="1" applyProtection="1">
      <alignment vertical="center" wrapText="1"/>
      <protection hidden="1"/>
    </xf>
    <xf numFmtId="0" fontId="11" fillId="10" borderId="9" xfId="0" applyFont="1" applyFill="1" applyBorder="1" applyAlignment="1" applyProtection="1">
      <alignment horizontal="center" vertical="center" wrapText="1"/>
      <protection hidden="1"/>
    </xf>
    <xf numFmtId="0" fontId="11" fillId="16" borderId="27" xfId="0" applyFont="1" applyFill="1" applyBorder="1" applyAlignment="1" applyProtection="1">
      <alignment vertical="center" wrapText="1"/>
      <protection hidden="1"/>
    </xf>
    <xf numFmtId="0" fontId="11" fillId="16" borderId="27" xfId="0" applyFont="1" applyFill="1" applyBorder="1" applyAlignment="1" applyProtection="1">
      <alignment horizontal="center" vertical="center" wrapText="1"/>
      <protection hidden="1"/>
    </xf>
    <xf numFmtId="0" fontId="11" fillId="16" borderId="9" xfId="0" applyFont="1" applyFill="1" applyBorder="1" applyAlignment="1" applyProtection="1">
      <alignment vertical="center" wrapText="1"/>
      <protection hidden="1"/>
    </xf>
    <xf numFmtId="0" fontId="11" fillId="16" borderId="9" xfId="0" applyFont="1" applyFill="1" applyBorder="1" applyAlignment="1" applyProtection="1">
      <alignment horizontal="center" vertical="center" wrapText="1"/>
      <protection hidden="1"/>
    </xf>
    <xf numFmtId="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0" fontId="11" fillId="8" borderId="9" xfId="0" applyFont="1" applyFill="1" applyBorder="1" applyAlignment="1" applyProtection="1">
      <alignment vertical="center" wrapText="1"/>
      <protection hidden="1"/>
    </xf>
    <xf numFmtId="0" fontId="11" fillId="8" borderId="9" xfId="0" applyFont="1" applyFill="1" applyBorder="1" applyAlignment="1" applyProtection="1">
      <alignment horizontal="center" vertical="center" wrapText="1"/>
      <protection hidden="1"/>
    </xf>
    <xf numFmtId="0" fontId="11" fillId="12" borderId="9" xfId="0" applyFont="1" applyFill="1" applyBorder="1" applyAlignment="1" applyProtection="1">
      <alignment vertical="center" wrapText="1"/>
      <protection hidden="1"/>
    </xf>
    <xf numFmtId="0" fontId="11" fillId="12" borderId="9" xfId="0" applyFont="1" applyFill="1" applyBorder="1" applyAlignment="1" applyProtection="1">
      <alignment horizontal="center" vertical="center" wrapText="1"/>
      <protection hidden="1"/>
    </xf>
    <xf numFmtId="0" fontId="10" fillId="6" borderId="21" xfId="0" applyFont="1" applyFill="1" applyBorder="1" applyAlignment="1" applyProtection="1">
      <alignment horizontal="center" vertical="center" wrapText="1"/>
      <protection hidden="1"/>
    </xf>
    <xf numFmtId="0" fontId="19" fillId="10" borderId="27" xfId="0" applyFont="1" applyFill="1" applyBorder="1" applyAlignment="1" applyProtection="1">
      <alignment horizontal="left" vertical="center" wrapText="1"/>
      <protection hidden="1"/>
    </xf>
    <xf numFmtId="0" fontId="19" fillId="10" borderId="27" xfId="0" applyFont="1" applyFill="1" applyBorder="1" applyAlignment="1" applyProtection="1">
      <alignment horizontal="center" vertical="center" wrapText="1"/>
      <protection hidden="1"/>
    </xf>
    <xf numFmtId="0" fontId="19" fillId="10" borderId="17" xfId="0" applyFont="1" applyFill="1" applyBorder="1" applyAlignment="1" applyProtection="1">
      <alignment horizontal="center" vertical="center" wrapText="1"/>
      <protection hidden="1"/>
    </xf>
    <xf numFmtId="0" fontId="19" fillId="9" borderId="35" xfId="0" applyFont="1" applyFill="1" applyBorder="1" applyAlignment="1" applyProtection="1">
      <alignment horizontal="center" vertical="center" wrapText="1"/>
      <protection hidden="1"/>
    </xf>
    <xf numFmtId="0" fontId="11" fillId="11" borderId="27" xfId="0" applyFont="1" applyFill="1" applyBorder="1" applyAlignment="1" applyProtection="1">
      <alignment vertical="center" wrapText="1"/>
      <protection hidden="1"/>
    </xf>
    <xf numFmtId="0" fontId="11" fillId="11" borderId="27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11" fillId="9" borderId="35" xfId="0" applyFont="1" applyFill="1" applyBorder="1" applyAlignment="1" applyProtection="1">
      <alignment horizontal="center" vertical="center" wrapText="1"/>
      <protection hidden="1"/>
    </xf>
    <xf numFmtId="0" fontId="11" fillId="11" borderId="9" xfId="0" applyFont="1" applyFill="1" applyBorder="1" applyAlignment="1" applyProtection="1">
      <alignment vertical="center" wrapText="1"/>
      <protection hidden="1"/>
    </xf>
    <xf numFmtId="0" fontId="11" fillId="11" borderId="9" xfId="0" applyFont="1" applyFill="1" applyBorder="1" applyAlignment="1" applyProtection="1">
      <alignment horizontal="center" vertical="center" wrapText="1"/>
      <protection hidden="1"/>
    </xf>
    <xf numFmtId="0" fontId="11" fillId="11" borderId="8" xfId="0" applyFont="1" applyFill="1" applyBorder="1" applyAlignment="1" applyProtection="1">
      <alignment horizontal="center" vertical="center" wrapText="1"/>
      <protection hidden="1"/>
    </xf>
    <xf numFmtId="0" fontId="11" fillId="9" borderId="22" xfId="0" applyFont="1" applyFill="1" applyBorder="1" applyAlignment="1" applyProtection="1">
      <alignment horizontal="center" vertical="center" wrapText="1"/>
      <protection hidden="1"/>
    </xf>
    <xf numFmtId="0" fontId="11" fillId="7" borderId="27" xfId="0" applyFont="1" applyFill="1" applyBorder="1" applyAlignment="1" applyProtection="1">
      <alignment vertical="center" wrapText="1"/>
      <protection hidden="1"/>
    </xf>
    <xf numFmtId="0" fontId="11" fillId="7" borderId="27" xfId="0" applyFont="1" applyFill="1" applyBorder="1" applyAlignment="1" applyProtection="1">
      <alignment horizontal="center" vertical="center" wrapText="1"/>
      <protection hidden="1"/>
    </xf>
    <xf numFmtId="0" fontId="11" fillId="7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center" wrapText="1"/>
      <protection hidden="1"/>
    </xf>
    <xf numFmtId="166" fontId="0" fillId="3" borderId="3" xfId="0" applyNumberFormat="1" applyFill="1" applyBorder="1" applyAlignment="1" applyProtection="1">
      <protection hidden="1"/>
    </xf>
    <xf numFmtId="166" fontId="0" fillId="3" borderId="3" xfId="0" quotePrefix="1" applyNumberFormat="1" applyFill="1" applyBorder="1" applyAlignment="1" applyProtection="1">
      <protection hidden="1"/>
    </xf>
    <xf numFmtId="166" fontId="0" fillId="3" borderId="11" xfId="0" applyNumberFormat="1" applyFill="1" applyBorder="1" applyAlignment="1" applyProtection="1">
      <protection hidden="1"/>
    </xf>
    <xf numFmtId="166" fontId="9" fillId="2" borderId="12" xfId="0" applyNumberFormat="1" applyFont="1" applyFill="1" applyBorder="1" applyAlignment="1" applyProtection="1">
      <protection hidden="1"/>
    </xf>
    <xf numFmtId="166" fontId="0" fillId="3" borderId="23" xfId="0" quotePrefix="1" applyNumberFormat="1" applyFill="1" applyBorder="1" applyAlignment="1" applyProtection="1">
      <protection hidden="1"/>
    </xf>
    <xf numFmtId="166" fontId="9" fillId="2" borderId="13" xfId="0" applyNumberFormat="1" applyFont="1" applyFill="1" applyBorder="1" applyAlignment="1" applyProtection="1">
      <protection hidden="1"/>
    </xf>
    <xf numFmtId="166" fontId="0" fillId="3" borderId="23" xfId="0" applyNumberFormat="1" applyFill="1" applyBorder="1" applyAlignment="1" applyProtection="1">
      <protection hidden="1"/>
    </xf>
    <xf numFmtId="166" fontId="0" fillId="3" borderId="24" xfId="0" applyNumberFormat="1" applyFill="1" applyBorder="1" applyAlignment="1" applyProtection="1">
      <protection hidden="1"/>
    </xf>
    <xf numFmtId="166" fontId="0" fillId="3" borderId="14" xfId="0" applyNumberFormat="1" applyFill="1" applyBorder="1" applyAlignment="1" applyProtection="1">
      <protection hidden="1"/>
    </xf>
    <xf numFmtId="166" fontId="9" fillId="2" borderId="25" xfId="0" applyNumberFormat="1" applyFont="1" applyFill="1" applyBorder="1" applyAlignment="1" applyProtection="1">
      <protection hidden="1"/>
    </xf>
    <xf numFmtId="166" fontId="33" fillId="16" borderId="11" xfId="0" applyNumberFormat="1" applyFont="1" applyFill="1" applyBorder="1" applyAlignment="1" applyProtection="1">
      <protection hidden="1"/>
    </xf>
    <xf numFmtId="166" fontId="33" fillId="2" borderId="12" xfId="0" applyNumberFormat="1" applyFont="1" applyFill="1" applyBorder="1" applyAlignment="1" applyProtection="1">
      <protection hidden="1"/>
    </xf>
    <xf numFmtId="166" fontId="34" fillId="16" borderId="14" xfId="0" applyNumberFormat="1" applyFont="1" applyFill="1" applyBorder="1" applyAlignment="1" applyProtection="1">
      <protection hidden="1"/>
    </xf>
    <xf numFmtId="44" fontId="7" fillId="0" borderId="8" xfId="0" applyNumberFormat="1" applyFont="1" applyFill="1" applyBorder="1" applyAlignment="1" applyProtection="1">
      <protection hidden="1"/>
    </xf>
    <xf numFmtId="0" fontId="7" fillId="2" borderId="41" xfId="0" applyFont="1" applyFill="1" applyBorder="1" applyAlignment="1" applyProtection="1">
      <alignment horizontal="center"/>
      <protection hidden="1"/>
    </xf>
    <xf numFmtId="0" fontId="7" fillId="2" borderId="42" xfId="0" applyFont="1" applyFill="1" applyBorder="1" applyAlignment="1" applyProtection="1">
      <alignment horizontal="center"/>
      <protection hidden="1"/>
    </xf>
    <xf numFmtId="0" fontId="7" fillId="2" borderId="30" xfId="0" applyFont="1" applyFill="1" applyBorder="1" applyAlignment="1" applyProtection="1">
      <alignment horizontal="center"/>
      <protection hidden="1"/>
    </xf>
    <xf numFmtId="0" fontId="0" fillId="4" borderId="41" xfId="0" applyFill="1" applyBorder="1" applyAlignment="1" applyProtection="1">
      <alignment horizontal="center" wrapText="1"/>
      <protection hidden="1"/>
    </xf>
    <xf numFmtId="0" fontId="0" fillId="4" borderId="42" xfId="0" applyFill="1" applyBorder="1" applyAlignment="1" applyProtection="1">
      <alignment horizontal="center" wrapText="1"/>
      <protection hidden="1"/>
    </xf>
    <xf numFmtId="1" fontId="0" fillId="4" borderId="42" xfId="0" applyNumberFormat="1" applyFill="1" applyBorder="1" applyAlignment="1" applyProtection="1">
      <alignment horizontal="center" wrapText="1"/>
      <protection hidden="1"/>
    </xf>
    <xf numFmtId="0" fontId="0" fillId="4" borderId="30" xfId="0" applyFill="1" applyBorder="1" applyAlignment="1" applyProtection="1">
      <alignment horizontal="center" wrapText="1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 wrapText="1"/>
      <protection hidden="1"/>
    </xf>
    <xf numFmtId="0" fontId="0" fillId="4" borderId="14" xfId="0" applyFill="1" applyBorder="1" applyAlignment="1" applyProtection="1">
      <alignment horizontal="center" wrapText="1"/>
      <protection hidden="1"/>
    </xf>
    <xf numFmtId="1" fontId="0" fillId="4" borderId="14" xfId="0" applyNumberFormat="1" applyFill="1" applyBorder="1" applyAlignment="1" applyProtection="1">
      <alignment horizontal="center" wrapText="1"/>
      <protection hidden="1"/>
    </xf>
    <xf numFmtId="0" fontId="0" fillId="4" borderId="25" xfId="0" applyFill="1" applyBorder="1" applyAlignment="1" applyProtection="1">
      <alignment horizontal="center" wrapText="1"/>
      <protection hidden="1"/>
    </xf>
    <xf numFmtId="0" fontId="7" fillId="2" borderId="26" xfId="0" applyFont="1" applyFill="1" applyBorder="1" applyAlignment="1" applyProtection="1">
      <alignment horizontal="right" vertical="center" wrapText="1"/>
      <protection hidden="1"/>
    </xf>
    <xf numFmtId="0" fontId="7" fillId="2" borderId="5" xfId="0" applyFont="1" applyFill="1" applyBorder="1" applyAlignment="1" applyProtection="1">
      <alignment vertical="center" wrapText="1"/>
      <protection hidden="1"/>
    </xf>
    <xf numFmtId="0" fontId="47" fillId="2" borderId="5" xfId="0" applyFont="1" applyFill="1" applyBorder="1" applyAlignment="1" applyProtection="1">
      <alignment vertical="center" wrapText="1"/>
      <protection hidden="1"/>
    </xf>
    <xf numFmtId="44" fontId="7" fillId="0" borderId="1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hidden="1"/>
    </xf>
    <xf numFmtId="44" fontId="0" fillId="0" borderId="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protection hidden="1"/>
    </xf>
    <xf numFmtId="0" fontId="51" fillId="2" borderId="7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 wrapText="1"/>
      <protection hidden="1"/>
    </xf>
    <xf numFmtId="4" fontId="53" fillId="14" borderId="3" xfId="0" applyNumberFormat="1" applyFont="1" applyFill="1" applyBorder="1" applyAlignment="1" applyProtection="1">
      <alignment horizontal="right" vertical="center"/>
    </xf>
    <xf numFmtId="4" fontId="51" fillId="14" borderId="3" xfId="0" applyNumberFormat="1" applyFont="1" applyFill="1" applyBorder="1" applyAlignment="1" applyProtection="1">
      <alignment horizontal="right" vertical="center"/>
    </xf>
    <xf numFmtId="3" fontId="53" fillId="14" borderId="3" xfId="0" applyNumberFormat="1" applyFont="1" applyFill="1" applyBorder="1" applyAlignment="1" applyProtection="1">
      <alignment horizontal="right" vertical="center"/>
    </xf>
    <xf numFmtId="0" fontId="55" fillId="2" borderId="77" xfId="0" applyFont="1" applyFill="1" applyBorder="1" applyAlignment="1" applyProtection="1">
      <alignment horizontal="center" vertical="center" wrapText="1"/>
    </xf>
    <xf numFmtId="0" fontId="55" fillId="2" borderId="11" xfId="0" applyFont="1" applyFill="1" applyBorder="1" applyAlignment="1" applyProtection="1">
      <alignment horizontal="center" vertical="center" wrapText="1"/>
    </xf>
    <xf numFmtId="0" fontId="55" fillId="2" borderId="78" xfId="0" applyFont="1" applyFill="1" applyBorder="1" applyAlignment="1" applyProtection="1">
      <alignment horizontal="center" vertical="center" wrapText="1"/>
    </xf>
    <xf numFmtId="0" fontId="55" fillId="14" borderId="11" xfId="0" applyFont="1" applyFill="1" applyBorder="1" applyAlignment="1" applyProtection="1">
      <alignment horizontal="center" vertical="center" wrapText="1"/>
    </xf>
    <xf numFmtId="4" fontId="53" fillId="14" borderId="14" xfId="0" applyNumberFormat="1" applyFont="1" applyFill="1" applyBorder="1" applyAlignment="1" applyProtection="1">
      <alignment horizontal="right" vertical="center"/>
    </xf>
    <xf numFmtId="0" fontId="51" fillId="2" borderId="81" xfId="0" applyNumberFormat="1" applyFont="1" applyFill="1" applyBorder="1" applyAlignment="1" applyProtection="1">
      <alignment horizontal="center" vertical="center"/>
      <protection locked="0"/>
    </xf>
    <xf numFmtId="0" fontId="49" fillId="0" borderId="5" xfId="0" applyFon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166" fontId="0" fillId="16" borderId="49" xfId="0" applyNumberFormat="1" applyFill="1" applyBorder="1" applyAlignment="1" applyProtection="1">
      <alignment horizontal="center" vertical="center"/>
      <protection hidden="1"/>
    </xf>
    <xf numFmtId="0" fontId="8" fillId="16" borderId="39" xfId="0" applyFont="1" applyFill="1" applyBorder="1" applyAlignment="1" applyProtection="1">
      <alignment horizontal="center" vertical="center" wrapText="1"/>
      <protection hidden="1"/>
    </xf>
    <xf numFmtId="0" fontId="8" fillId="16" borderId="60" xfId="0" applyFont="1" applyFill="1" applyBorder="1" applyAlignment="1" applyProtection="1">
      <alignment horizontal="center" vertical="center" wrapText="1"/>
      <protection hidden="1"/>
    </xf>
    <xf numFmtId="0" fontId="39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66" fontId="9" fillId="2" borderId="0" xfId="0" applyNumberFormat="1" applyFont="1" applyFill="1" applyBorder="1" applyAlignment="1" applyProtection="1">
      <protection hidden="1"/>
    </xf>
    <xf numFmtId="4" fontId="0" fillId="2" borderId="0" xfId="0" applyNumberFormat="1" applyFill="1" applyBorder="1" applyAlignment="1" applyProtection="1">
      <protection hidden="1"/>
    </xf>
    <xf numFmtId="3" fontId="9" fillId="2" borderId="0" xfId="0" applyNumberFormat="1" applyFont="1" applyFill="1" applyBorder="1" applyAlignment="1" applyProtection="1">
      <protection hidden="1"/>
    </xf>
    <xf numFmtId="3" fontId="12" fillId="2" borderId="0" xfId="0" applyNumberFormat="1" applyFont="1" applyFill="1" applyBorder="1" applyAlignment="1" applyProtection="1">
      <protection hidden="1"/>
    </xf>
    <xf numFmtId="3" fontId="0" fillId="2" borderId="0" xfId="0" applyNumberFormat="1" applyFont="1" applyFill="1" applyBorder="1" applyAlignment="1" applyProtection="1"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166" fontId="0" fillId="16" borderId="61" xfId="0" quotePrefix="1" applyNumberFormat="1" applyFill="1" applyBorder="1" applyAlignment="1" applyProtection="1">
      <alignment horizontal="center" vertical="center"/>
      <protection hidden="1"/>
    </xf>
    <xf numFmtId="166" fontId="0" fillId="16" borderId="18" xfId="0" applyNumberForma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 wrapText="1"/>
      <protection hidden="1"/>
    </xf>
    <xf numFmtId="0" fontId="8" fillId="16" borderId="83" xfId="0" applyFont="1" applyFill="1" applyBorder="1" applyAlignment="1" applyProtection="1">
      <alignment horizontal="center" vertical="center" wrapText="1"/>
      <protection hidden="1"/>
    </xf>
    <xf numFmtId="0" fontId="8" fillId="16" borderId="14" xfId="0" applyFont="1" applyFill="1" applyBorder="1" applyAlignment="1" applyProtection="1">
      <alignment horizontal="center" vertical="center" wrapText="1"/>
      <protection hidden="1"/>
    </xf>
    <xf numFmtId="166" fontId="0" fillId="2" borderId="30" xfId="0" applyNumberFormat="1" applyFill="1" applyBorder="1" applyAlignment="1" applyProtection="1">
      <alignment horizontal="center" vertical="center"/>
      <protection locked="0" hidden="1"/>
    </xf>
    <xf numFmtId="166" fontId="5" fillId="5" borderId="16" xfId="1" applyNumberFormat="1" applyFont="1" applyFill="1" applyBorder="1" applyAlignment="1" applyProtection="1">
      <alignment horizontal="center" vertical="center"/>
      <protection hidden="1"/>
    </xf>
    <xf numFmtId="166" fontId="0" fillId="16" borderId="31" xfId="0" applyNumberFormat="1" applyFill="1" applyBorder="1" applyAlignment="1" applyProtection="1">
      <alignment horizontal="center"/>
      <protection hidden="1"/>
    </xf>
    <xf numFmtId="166" fontId="0" fillId="16" borderId="33" xfId="0" applyNumberFormat="1" applyFill="1" applyBorder="1" applyAlignment="1" applyProtection="1">
      <alignment horizontal="center"/>
      <protection hidden="1"/>
    </xf>
    <xf numFmtId="166" fontId="0" fillId="16" borderId="34" xfId="0" applyNumberFormat="1" applyFill="1" applyBorder="1" applyAlignment="1" applyProtection="1">
      <alignment horizontal="center"/>
      <protection hidden="1"/>
    </xf>
    <xf numFmtId="166" fontId="0" fillId="16" borderId="33" xfId="0" applyNumberFormat="1" applyFill="1" applyBorder="1" applyAlignment="1" applyProtection="1">
      <alignment horizontal="center" vertical="center"/>
      <protection hidden="1"/>
    </xf>
    <xf numFmtId="166" fontId="0" fillId="16" borderId="22" xfId="0" applyNumberFormat="1" applyFill="1" applyBorder="1" applyAlignment="1" applyProtection="1">
      <alignment horizontal="center" vertical="center"/>
      <protection hidden="1"/>
    </xf>
    <xf numFmtId="166" fontId="0" fillId="14" borderId="26" xfId="0" applyNumberFormat="1" applyFill="1" applyBorder="1" applyAlignment="1" applyProtection="1">
      <alignment horizontal="center" vertical="center"/>
      <protection hidden="1"/>
    </xf>
    <xf numFmtId="166" fontId="0" fillId="16" borderId="31" xfId="0" quotePrefix="1" applyNumberForma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left" vertical="center" wrapText="1"/>
      <protection hidden="1"/>
    </xf>
    <xf numFmtId="4" fontId="0" fillId="0" borderId="3" xfId="0" applyNumberFormat="1" applyFill="1" applyBorder="1" applyAlignment="1" applyProtection="1">
      <alignment horizontal="center" vertical="center"/>
      <protection locked="0"/>
    </xf>
    <xf numFmtId="173" fontId="5" fillId="0" borderId="3" xfId="1" applyNumberFormat="1" applyFont="1" applyFill="1" applyBorder="1" applyAlignment="1" applyProtection="1">
      <alignment horizontal="center" vertical="center"/>
      <protection locked="0"/>
    </xf>
    <xf numFmtId="0" fontId="68" fillId="10" borderId="17" xfId="0" applyFont="1" applyFill="1" applyBorder="1" applyAlignment="1" applyProtection="1">
      <alignment horizontal="center" vertical="center" wrapText="1"/>
      <protection hidden="1"/>
    </xf>
    <xf numFmtId="10" fontId="69" fillId="0" borderId="0" xfId="2" applyNumberFormat="1" applyFont="1" applyBorder="1" applyAlignment="1" applyProtection="1">
      <alignment horizontal="center" vertical="center"/>
      <protection hidden="1"/>
    </xf>
    <xf numFmtId="166" fontId="7" fillId="16" borderId="7" xfId="0" applyNumberFormat="1" applyFont="1" applyFill="1" applyBorder="1" applyAlignment="1" applyProtection="1">
      <protection hidden="1"/>
    </xf>
    <xf numFmtId="166" fontId="13" fillId="16" borderId="24" xfId="0" applyNumberFormat="1" applyFont="1" applyFill="1" applyBorder="1" applyAlignment="1" applyProtection="1">
      <protection hidden="1"/>
    </xf>
    <xf numFmtId="4" fontId="0" fillId="5" borderId="26" xfId="4" applyNumberFormat="1" applyFont="1" applyFill="1" applyBorder="1" applyAlignment="1" applyProtection="1">
      <alignment horizontal="center" vertical="center"/>
      <protection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24" fillId="16" borderId="0" xfId="0" applyFont="1" applyFill="1" applyBorder="1" applyAlignment="1" applyProtection="1">
      <alignment horizontal="left" vertical="center" wrapText="1"/>
      <protection hidden="1"/>
    </xf>
    <xf numFmtId="0" fontId="11" fillId="10" borderId="17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/>
    <xf numFmtId="0" fontId="51" fillId="2" borderId="1" xfId="0" applyFont="1" applyFill="1" applyBorder="1" applyProtection="1"/>
    <xf numFmtId="0" fontId="51" fillId="0" borderId="15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0" fillId="0" borderId="0" xfId="0" applyFont="1" applyFill="1" applyBorder="1" applyProtection="1"/>
    <xf numFmtId="0" fontId="51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/>
    </xf>
    <xf numFmtId="0" fontId="52" fillId="0" borderId="15" xfId="0" applyFont="1" applyFill="1" applyBorder="1" applyAlignment="1" applyProtection="1">
      <alignment vertical="center"/>
    </xf>
    <xf numFmtId="0" fontId="52" fillId="0" borderId="15" xfId="0" applyFont="1" applyFill="1" applyBorder="1" applyAlignment="1" applyProtection="1">
      <alignment vertical="center" wrapText="1"/>
    </xf>
    <xf numFmtId="0" fontId="52" fillId="0" borderId="0" xfId="0" applyFont="1" applyFill="1" applyBorder="1" applyAlignment="1" applyProtection="1">
      <alignment vertical="top"/>
    </xf>
    <xf numFmtId="0" fontId="52" fillId="0" borderId="15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52" fillId="0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Protection="1"/>
    <xf numFmtId="0" fontId="7" fillId="2" borderId="0" xfId="0" applyFont="1" applyFill="1" applyBorder="1" applyProtection="1"/>
    <xf numFmtId="0" fontId="52" fillId="2" borderId="0" xfId="0" applyFont="1" applyFill="1" applyBorder="1" applyProtection="1"/>
    <xf numFmtId="0" fontId="52" fillId="2" borderId="15" xfId="0" applyFont="1" applyFill="1" applyBorder="1" applyProtection="1"/>
    <xf numFmtId="0" fontId="51" fillId="0" borderId="0" xfId="0" applyFont="1" applyBorder="1" applyAlignment="1" applyProtection="1">
      <alignment wrapText="1"/>
    </xf>
    <xf numFmtId="0" fontId="51" fillId="2" borderId="0" xfId="0" applyFont="1" applyFill="1" applyBorder="1" applyProtection="1"/>
    <xf numFmtId="0" fontId="54" fillId="2" borderId="15" xfId="0" applyFont="1" applyFill="1" applyBorder="1" applyAlignment="1" applyProtection="1">
      <alignment horizontal="right" vertical="center"/>
    </xf>
    <xf numFmtId="0" fontId="12" fillId="2" borderId="2" xfId="0" applyFont="1" applyFill="1" applyBorder="1" applyAlignment="1" applyProtection="1"/>
    <xf numFmtId="0" fontId="0" fillId="0" borderId="8" xfId="0" applyFont="1" applyBorder="1" applyAlignment="1" applyProtection="1">
      <alignment wrapText="1"/>
    </xf>
    <xf numFmtId="0" fontId="59" fillId="2" borderId="8" xfId="0" applyFont="1" applyFill="1" applyBorder="1" applyAlignment="1" applyProtection="1">
      <alignment horizontal="center" vertical="center"/>
    </xf>
    <xf numFmtId="0" fontId="51" fillId="0" borderId="8" xfId="0" applyFont="1" applyBorder="1" applyAlignment="1" applyProtection="1">
      <alignment wrapText="1"/>
    </xf>
    <xf numFmtId="0" fontId="51" fillId="2" borderId="8" xfId="0" applyFont="1" applyFill="1" applyBorder="1" applyProtection="1"/>
    <xf numFmtId="0" fontId="54" fillId="2" borderId="9" xfId="0" applyFont="1" applyFill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4" fontId="0" fillId="0" borderId="19" xfId="0" applyNumberFormat="1" applyBorder="1" applyAlignment="1" applyProtection="1">
      <alignment horizontal="center" vertical="center"/>
      <protection locked="0"/>
    </xf>
    <xf numFmtId="4" fontId="8" fillId="5" borderId="19" xfId="0" applyNumberFormat="1" applyFont="1" applyFill="1" applyBorder="1" applyAlignment="1" applyProtection="1">
      <alignment vertical="center" wrapText="1"/>
      <protection hidden="1"/>
    </xf>
    <xf numFmtId="166" fontId="0" fillId="14" borderId="26" xfId="0" applyNumberFormat="1" applyFill="1" applyBorder="1" applyAlignment="1" applyProtection="1">
      <alignment vertical="center"/>
      <protection hidden="1"/>
    </xf>
    <xf numFmtId="0" fontId="0" fillId="0" borderId="0" xfId="0" applyBorder="1"/>
    <xf numFmtId="0" fontId="7" fillId="0" borderId="0" xfId="0" applyFont="1" applyBorder="1"/>
    <xf numFmtId="0" fontId="7" fillId="10" borderId="0" xfId="0" applyFont="1" applyFill="1" applyBorder="1"/>
    <xf numFmtId="0" fontId="7" fillId="10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right"/>
    </xf>
    <xf numFmtId="44" fontId="0" fillId="0" borderId="0" xfId="0" quotePrefix="1" applyNumberFormat="1" applyBorder="1"/>
    <xf numFmtId="10" fontId="0" fillId="0" borderId="0" xfId="0" quotePrefix="1" applyNumberFormat="1" applyBorder="1"/>
    <xf numFmtId="1" fontId="0" fillId="0" borderId="0" xfId="0" quotePrefix="1" applyNumberFormat="1" applyBorder="1"/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44" fontId="0" fillId="5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44" fontId="0" fillId="5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0" fontId="7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0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/>
    <xf numFmtId="44" fontId="6" fillId="0" borderId="0" xfId="0" quotePrefix="1" applyNumberFormat="1" applyFont="1"/>
    <xf numFmtId="14" fontId="6" fillId="0" borderId="0" xfId="0" applyNumberFormat="1" applyFont="1"/>
    <xf numFmtId="0" fontId="51" fillId="2" borderId="0" xfId="0" applyFont="1" applyFill="1" applyProtection="1"/>
    <xf numFmtId="0" fontId="56" fillId="2" borderId="0" xfId="0" applyFont="1" applyFill="1" applyAlignment="1" applyProtection="1">
      <alignment vertical="center"/>
    </xf>
    <xf numFmtId="0" fontId="51" fillId="2" borderId="0" xfId="0" applyFont="1" applyFill="1" applyBorder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center" vertical="center" wrapText="1"/>
    </xf>
    <xf numFmtId="0" fontId="51" fillId="2" borderId="79" xfId="0" applyFont="1" applyFill="1" applyBorder="1" applyAlignment="1" applyProtection="1">
      <alignment horizontal="left" vertical="center"/>
    </xf>
    <xf numFmtId="0" fontId="16" fillId="2" borderId="3" xfId="0" applyFont="1" applyFill="1" applyBorder="1" applyAlignment="1" applyProtection="1">
      <alignment horizontal="left" vertical="center" wrapText="1"/>
    </xf>
    <xf numFmtId="0" fontId="51" fillId="2" borderId="3" xfId="0" applyFont="1" applyFill="1" applyBorder="1" applyAlignment="1" applyProtection="1">
      <alignment horizontal="center" vertical="center"/>
    </xf>
    <xf numFmtId="4" fontId="51" fillId="13" borderId="3" xfId="0" applyNumberFormat="1" applyFont="1" applyFill="1" applyBorder="1" applyAlignment="1" applyProtection="1">
      <alignment horizontal="center" vertical="center"/>
    </xf>
    <xf numFmtId="0" fontId="53" fillId="2" borderId="79" xfId="0" applyFont="1" applyFill="1" applyBorder="1" applyAlignment="1" applyProtection="1">
      <alignment horizontal="left" vertical="center"/>
    </xf>
    <xf numFmtId="0" fontId="57" fillId="2" borderId="3" xfId="0" applyFont="1" applyFill="1" applyBorder="1" applyAlignment="1" applyProtection="1">
      <alignment horizontal="left" vertical="center" wrapText="1"/>
    </xf>
    <xf numFmtId="0" fontId="53" fillId="2" borderId="3" xfId="0" applyFont="1" applyFill="1" applyBorder="1" applyAlignment="1" applyProtection="1">
      <alignment horizontal="center" vertical="center" wrapText="1"/>
    </xf>
    <xf numFmtId="0" fontId="53" fillId="2" borderId="3" xfId="0" applyFont="1" applyFill="1" applyBorder="1" applyAlignment="1" applyProtection="1">
      <alignment horizontal="center" vertical="center"/>
    </xf>
    <xf numFmtId="0" fontId="51" fillId="0" borderId="3" xfId="0" applyFont="1" applyFill="1" applyBorder="1" applyAlignment="1" applyProtection="1">
      <alignment horizontal="center" vertical="center"/>
    </xf>
    <xf numFmtId="0" fontId="53" fillId="2" borderId="80" xfId="0" applyFont="1" applyFill="1" applyBorder="1" applyAlignment="1" applyProtection="1">
      <alignment horizontal="left" vertical="center"/>
    </xf>
    <xf numFmtId="0" fontId="57" fillId="2" borderId="14" xfId="0" applyFont="1" applyFill="1" applyBorder="1" applyAlignment="1" applyProtection="1">
      <alignment horizontal="left" vertical="center" wrapText="1"/>
    </xf>
    <xf numFmtId="0" fontId="53" fillId="2" borderId="14" xfId="0" applyFont="1" applyFill="1" applyBorder="1" applyAlignment="1" applyProtection="1">
      <alignment horizontal="center" vertical="center"/>
    </xf>
    <xf numFmtId="4" fontId="51" fillId="13" borderId="14" xfId="0" applyNumberFormat="1" applyFont="1" applyFill="1" applyBorder="1" applyAlignment="1" applyProtection="1">
      <alignment horizontal="center" vertical="center"/>
    </xf>
    <xf numFmtId="0" fontId="58" fillId="2" borderId="0" xfId="0" applyFont="1" applyFill="1" applyBorder="1" applyProtection="1"/>
    <xf numFmtId="3" fontId="51" fillId="2" borderId="0" xfId="0" applyNumberFormat="1" applyFont="1" applyFill="1" applyBorder="1" applyProtection="1"/>
    <xf numFmtId="0" fontId="51" fillId="2" borderId="0" xfId="0" applyFont="1" applyFill="1" applyBorder="1" applyAlignment="1" applyProtection="1"/>
    <xf numFmtId="0" fontId="53" fillId="2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7" fillId="0" borderId="41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1" fillId="0" borderId="51" xfId="0" applyFont="1" applyBorder="1" applyAlignment="1" applyProtection="1">
      <alignment vertical="center" wrapText="1"/>
    </xf>
    <xf numFmtId="0" fontId="51" fillId="0" borderId="61" xfId="0" applyFont="1" applyBorder="1" applyAlignment="1" applyProtection="1">
      <alignment horizontal="center" vertical="center" wrapText="1"/>
    </xf>
    <xf numFmtId="3" fontId="51" fillId="14" borderId="36" xfId="0" applyNumberFormat="1" applyFont="1" applyFill="1" applyBorder="1" applyAlignment="1" applyProtection="1">
      <alignment horizontal="center" vertical="center" wrapText="1"/>
    </xf>
    <xf numFmtId="3" fontId="51" fillId="14" borderId="52" xfId="0" applyNumberFormat="1" applyFont="1" applyFill="1" applyBorder="1" applyAlignment="1" applyProtection="1">
      <alignment horizontal="center" vertical="center" wrapText="1"/>
    </xf>
    <xf numFmtId="164" fontId="7" fillId="16" borderId="73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0" fontId="51" fillId="0" borderId="23" xfId="0" applyFont="1" applyBorder="1" applyAlignment="1" applyProtection="1">
      <alignment vertical="center" wrapText="1"/>
    </xf>
    <xf numFmtId="0" fontId="51" fillId="0" borderId="18" xfId="0" applyFont="1" applyBorder="1" applyAlignment="1" applyProtection="1">
      <alignment horizontal="center" vertical="center" wrapText="1"/>
    </xf>
    <xf numFmtId="3" fontId="51" fillId="14" borderId="43" xfId="0" applyNumberFormat="1" applyFont="1" applyFill="1" applyBorder="1" applyAlignment="1" applyProtection="1">
      <alignment horizontal="center" vertical="center" wrapText="1"/>
    </xf>
    <xf numFmtId="3" fontId="51" fillId="14" borderId="13" xfId="0" applyNumberFormat="1" applyFont="1" applyFill="1" applyBorder="1" applyAlignment="1" applyProtection="1">
      <alignment horizontal="center" vertical="center" wrapText="1"/>
    </xf>
    <xf numFmtId="3" fontId="51" fillId="14" borderId="56" xfId="0" applyNumberFormat="1" applyFont="1" applyFill="1" applyBorder="1" applyAlignment="1" applyProtection="1">
      <alignment horizontal="center" vertical="center" wrapText="1"/>
    </xf>
    <xf numFmtId="3" fontId="51" fillId="14" borderId="49" xfId="0" applyNumberFormat="1" applyFont="1" applyFill="1" applyBorder="1" applyAlignment="1" applyProtection="1">
      <alignment horizontal="center" vertical="center" wrapText="1"/>
    </xf>
    <xf numFmtId="0" fontId="51" fillId="0" borderId="24" xfId="0" applyFont="1" applyBorder="1" applyAlignment="1" applyProtection="1">
      <alignment vertical="center" wrapText="1"/>
    </xf>
    <xf numFmtId="0" fontId="51" fillId="0" borderId="29" xfId="0" applyFont="1" applyBorder="1" applyAlignment="1" applyProtection="1">
      <alignment horizontal="center" vertical="center" wrapText="1"/>
    </xf>
    <xf numFmtId="3" fontId="51" fillId="0" borderId="4" xfId="0" applyNumberFormat="1" applyFont="1" applyFill="1" applyBorder="1" applyAlignment="1" applyProtection="1">
      <alignment horizontal="center" vertical="center" wrapText="1"/>
    </xf>
    <xf numFmtId="3" fontId="51" fillId="0" borderId="21" xfId="0" applyNumberFormat="1" applyFont="1" applyFill="1" applyBorder="1" applyAlignment="1" applyProtection="1">
      <alignment horizontal="center" vertical="center" wrapText="1"/>
    </xf>
    <xf numFmtId="0" fontId="7" fillId="16" borderId="83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51" fillId="0" borderId="0" xfId="0" applyFont="1" applyFill="1" applyAlignment="1" applyProtection="1">
      <alignment vertical="top"/>
    </xf>
    <xf numFmtId="0" fontId="52" fillId="2" borderId="0" xfId="0" applyFont="1" applyFill="1" applyAlignment="1" applyProtection="1">
      <alignment horizontal="left" vertical="top"/>
    </xf>
    <xf numFmtId="0" fontId="52" fillId="0" borderId="0" xfId="0" applyFont="1" applyFill="1" applyAlignment="1" applyProtection="1">
      <alignment vertical="center"/>
    </xf>
    <xf numFmtId="0" fontId="52" fillId="2" borderId="0" xfId="0" applyFont="1" applyFill="1" applyAlignment="1" applyProtection="1">
      <alignment horizontal="left" vertical="center" wrapText="1"/>
    </xf>
    <xf numFmtId="0" fontId="52" fillId="0" borderId="0" xfId="0" applyFont="1" applyFill="1" applyAlignment="1" applyProtection="1">
      <alignment vertical="center" wrapText="1"/>
    </xf>
    <xf numFmtId="0" fontId="52" fillId="0" borderId="0" xfId="0" applyFont="1" applyFill="1" applyAlignment="1" applyProtection="1">
      <alignment horizontal="left" vertical="center" wrapText="1"/>
    </xf>
    <xf numFmtId="0" fontId="51" fillId="0" borderId="0" xfId="0" applyFont="1" applyFill="1" applyAlignment="1" applyProtection="1">
      <alignment vertical="center" wrapText="1"/>
    </xf>
    <xf numFmtId="0" fontId="51" fillId="0" borderId="0" xfId="0" applyFont="1" applyFill="1" applyBorder="1" applyAlignment="1" applyProtection="1">
      <alignment vertical="center" wrapText="1"/>
    </xf>
    <xf numFmtId="0" fontId="52" fillId="2" borderId="0" xfId="0" applyFont="1" applyFill="1" applyAlignment="1" applyProtection="1">
      <alignment horizontal="left" vertical="center"/>
    </xf>
    <xf numFmtId="0" fontId="52" fillId="0" borderId="0" xfId="0" applyFont="1" applyFill="1" applyAlignment="1" applyProtection="1">
      <alignment vertical="top"/>
    </xf>
    <xf numFmtId="0" fontId="52" fillId="2" borderId="0" xfId="0" applyFont="1" applyFill="1" applyAlignment="1" applyProtection="1">
      <alignment vertical="top"/>
    </xf>
    <xf numFmtId="0" fontId="51" fillId="0" borderId="0" xfId="0" applyFont="1" applyFill="1" applyAlignment="1" applyProtection="1">
      <alignment vertical="center"/>
    </xf>
    <xf numFmtId="0" fontId="51" fillId="2" borderId="0" xfId="0" applyFont="1" applyFill="1" applyBorder="1" applyAlignment="1" applyProtection="1">
      <alignment wrapText="1"/>
    </xf>
    <xf numFmtId="0" fontId="55" fillId="2" borderId="0" xfId="0" applyFont="1" applyFill="1" applyBorder="1" applyAlignment="1" applyProtection="1">
      <alignment horizontal="center" vertical="center"/>
    </xf>
    <xf numFmtId="0" fontId="12" fillId="15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5" fontId="5" fillId="0" borderId="23" xfId="1" applyNumberFormat="1" applyFont="1" applyBorder="1" applyAlignment="1" applyProtection="1">
      <alignment horizontal="center" vertical="center"/>
      <protection locked="0"/>
    </xf>
    <xf numFmtId="165" fontId="5" fillId="0" borderId="24" xfId="1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vertical="center" wrapText="1"/>
      <protection locked="0"/>
    </xf>
    <xf numFmtId="3" fontId="0" fillId="5" borderId="30" xfId="4" applyNumberFormat="1" applyFont="1" applyFill="1" applyBorder="1" applyAlignment="1" applyProtection="1">
      <alignment horizontal="center" vertical="center"/>
      <protection hidden="1"/>
    </xf>
    <xf numFmtId="0" fontId="25" fillId="18" borderId="44" xfId="0" applyFont="1" applyFill="1" applyBorder="1" applyAlignment="1" applyProtection="1">
      <alignment horizontal="center" vertical="center" wrapText="1"/>
      <protection hidden="1"/>
    </xf>
    <xf numFmtId="0" fontId="8" fillId="16" borderId="41" xfId="0" applyFont="1" applyFill="1" applyBorder="1" applyAlignment="1" applyProtection="1">
      <alignment horizontal="center" vertical="center" wrapText="1"/>
      <protection hidden="1"/>
    </xf>
    <xf numFmtId="3" fontId="0" fillId="0" borderId="29" xfId="0" applyNumberFormat="1" applyBorder="1" applyAlignment="1" applyProtection="1">
      <alignment horizontal="center" vertical="center"/>
      <protection locked="0"/>
    </xf>
    <xf numFmtId="2" fontId="5" fillId="0" borderId="20" xfId="3" applyNumberFormat="1" applyFont="1" applyBorder="1" applyAlignment="1" applyProtection="1">
      <alignment horizontal="center" vertical="center"/>
      <protection locked="0"/>
    </xf>
    <xf numFmtId="2" fontId="5" fillId="0" borderId="40" xfId="3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ill="1" applyBorder="1" applyAlignment="1" applyProtection="1">
      <alignment horizontal="left" vertical="center"/>
      <protection locked="0" hidden="1"/>
    </xf>
    <xf numFmtId="174" fontId="0" fillId="0" borderId="3" xfId="0" applyNumberFormat="1" applyFill="1" applyBorder="1" applyAlignment="1" applyProtection="1">
      <alignment horizontal="left" vertical="center"/>
      <protection locked="0"/>
    </xf>
    <xf numFmtId="4" fontId="0" fillId="0" borderId="3" xfId="0" applyNumberFormat="1" applyFill="1" applyBorder="1" applyAlignment="1" applyProtection="1">
      <alignment horizontal="center" vertical="center"/>
      <protection locked="0"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quotePrefix="1" applyFont="1" applyFill="1" applyBorder="1" applyAlignment="1" applyProtection="1">
      <alignment vertical="center" wrapText="1"/>
      <protection hidden="1"/>
    </xf>
    <xf numFmtId="0" fontId="21" fillId="16" borderId="0" xfId="0" quotePrefix="1" applyFont="1" applyFill="1" applyBorder="1" applyAlignment="1" applyProtection="1">
      <alignment vertical="center" wrapText="1"/>
      <protection hidden="1"/>
    </xf>
    <xf numFmtId="0" fontId="24" fillId="16" borderId="0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15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42" fillId="2" borderId="0" xfId="0" applyFont="1" applyFill="1" applyBorder="1" applyAlignment="1" applyProtection="1">
      <alignment horizontal="center" vertical="center"/>
      <protection hidden="1"/>
    </xf>
    <xf numFmtId="0" fontId="72" fillId="0" borderId="5" xfId="0" applyFont="1" applyBorder="1" applyAlignment="1" applyProtection="1">
      <alignment vertical="center" wrapText="1"/>
      <protection hidden="1"/>
    </xf>
    <xf numFmtId="3" fontId="72" fillId="0" borderId="5" xfId="4" applyNumberFormat="1" applyFont="1" applyFill="1" applyBorder="1" applyAlignment="1" applyProtection="1">
      <alignment vertical="center"/>
      <protection hidden="1"/>
    </xf>
    <xf numFmtId="0" fontId="72" fillId="0" borderId="5" xfId="0" applyFont="1" applyFill="1" applyBorder="1" applyAlignment="1" applyProtection="1">
      <alignment vertical="center" wrapText="1"/>
      <protection hidden="1"/>
    </xf>
    <xf numFmtId="0" fontId="0" fillId="9" borderId="0" xfId="0" applyFill="1" applyBorder="1" applyAlignment="1" applyProtection="1">
      <alignment vertical="center" wrapText="1"/>
      <protection hidden="1"/>
    </xf>
    <xf numFmtId="0" fontId="21" fillId="16" borderId="15" xfId="0" quotePrefix="1" applyFont="1" applyFill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horizontal="center" wrapText="1"/>
      <protection hidden="1"/>
    </xf>
    <xf numFmtId="0" fontId="16" fillId="0" borderId="0" xfId="0" applyFont="1" applyBorder="1" applyProtection="1">
      <protection hidden="1"/>
    </xf>
    <xf numFmtId="0" fontId="16" fillId="0" borderId="15" xfId="0" applyFont="1" applyBorder="1" applyProtection="1">
      <protection hidden="1"/>
    </xf>
    <xf numFmtId="0" fontId="16" fillId="0" borderId="35" xfId="0" applyFont="1" applyBorder="1" applyProtection="1">
      <protection hidden="1"/>
    </xf>
    <xf numFmtId="0" fontId="16" fillId="0" borderId="0" xfId="0" applyFont="1" applyBorder="1" applyAlignment="1"/>
    <xf numFmtId="0" fontId="16" fillId="0" borderId="15" xfId="0" applyFont="1" applyBorder="1" applyAlignment="1"/>
    <xf numFmtId="0" fontId="16" fillId="0" borderId="35" xfId="0" applyFont="1" applyBorder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5" xfId="0" applyFont="1" applyBorder="1" applyAlignment="1" applyProtection="1">
      <alignment vertical="center" wrapText="1"/>
      <protection hidden="1"/>
    </xf>
    <xf numFmtId="0" fontId="16" fillId="0" borderId="35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protection hidden="1"/>
    </xf>
    <xf numFmtId="0" fontId="16" fillId="0" borderId="15" xfId="0" applyFont="1" applyBorder="1" applyAlignment="1" applyProtection="1">
      <protection hidden="1"/>
    </xf>
    <xf numFmtId="0" fontId="16" fillId="0" borderId="8" xfId="0" applyFont="1" applyBorder="1" applyProtection="1">
      <protection hidden="1"/>
    </xf>
    <xf numFmtId="0" fontId="16" fillId="0" borderId="9" xfId="0" applyFont="1" applyBorder="1" applyProtection="1">
      <protection hidden="1"/>
    </xf>
    <xf numFmtId="0" fontId="16" fillId="0" borderId="22" xfId="0" applyFont="1" applyBorder="1" applyProtection="1">
      <protection hidden="1"/>
    </xf>
    <xf numFmtId="0" fontId="16" fillId="0" borderId="8" xfId="0" applyFont="1" applyBorder="1" applyAlignment="1" applyProtection="1">
      <alignment horizontal="center"/>
      <protection hidden="1"/>
    </xf>
    <xf numFmtId="0" fontId="16" fillId="0" borderId="1" xfId="0" applyFont="1" applyBorder="1" applyAlignment="1" applyProtection="1">
      <protection hidden="1"/>
    </xf>
    <xf numFmtId="0" fontId="16" fillId="0" borderId="9" xfId="0" applyFont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 horizontal="left"/>
      <protection hidden="1"/>
    </xf>
    <xf numFmtId="0" fontId="42" fillId="2" borderId="5" xfId="0" applyFont="1" applyFill="1" applyBorder="1" applyAlignment="1" applyProtection="1">
      <alignment horizontal="center" vertical="center"/>
      <protection hidden="1"/>
    </xf>
    <xf numFmtId="0" fontId="42" fillId="2" borderId="8" xfId="0" applyFont="1" applyFill="1" applyBorder="1" applyAlignment="1" applyProtection="1">
      <alignment horizontal="center" vertical="center"/>
      <protection hidden="1"/>
    </xf>
    <xf numFmtId="164" fontId="7" fillId="21" borderId="60" xfId="0" applyNumberFormat="1" applyFont="1" applyFill="1" applyBorder="1" applyAlignment="1" applyProtection="1">
      <alignment horizontal="center" vertical="center"/>
      <protection hidden="1"/>
    </xf>
    <xf numFmtId="0" fontId="42" fillId="2" borderId="0" xfId="0" applyFont="1" applyFill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quotePrefix="1" applyFont="1" applyFill="1" applyBorder="1" applyAlignment="1" applyProtection="1">
      <alignment horizontal="left" vertical="center" wrapText="1"/>
      <protection hidden="1"/>
    </xf>
    <xf numFmtId="0" fontId="21" fillId="16" borderId="1" xfId="0" quotePrefix="1" applyFont="1" applyFill="1" applyBorder="1" applyAlignment="1" applyProtection="1">
      <alignment vertical="center" wrapText="1"/>
      <protection hidden="1"/>
    </xf>
    <xf numFmtId="0" fontId="21" fillId="16" borderId="0" xfId="0" quotePrefix="1" applyFont="1" applyFill="1" applyBorder="1" applyAlignment="1" applyProtection="1">
      <alignment vertical="center" wrapText="1"/>
      <protection hidden="1"/>
    </xf>
    <xf numFmtId="0" fontId="0" fillId="16" borderId="0" xfId="0" applyFill="1" applyBorder="1" applyAlignment="1" applyProtection="1">
      <alignment vertical="center" wrapText="1"/>
      <protection hidden="1"/>
    </xf>
    <xf numFmtId="0" fontId="0" fillId="16" borderId="15" xfId="0" applyFill="1" applyBorder="1" applyAlignment="1" applyProtection="1">
      <alignment vertical="center" wrapText="1"/>
      <protection hidden="1"/>
    </xf>
    <xf numFmtId="0" fontId="13" fillId="0" borderId="37" xfId="0" applyFont="1" applyBorder="1" applyAlignment="1" applyProtection="1">
      <alignment vertical="center"/>
      <protection hidden="1"/>
    </xf>
    <xf numFmtId="0" fontId="0" fillId="16" borderId="50" xfId="0" applyFill="1" applyBorder="1" applyAlignment="1" applyProtection="1">
      <alignment horizontal="left" vertical="center" wrapText="1"/>
      <protection hidden="1"/>
    </xf>
    <xf numFmtId="175" fontId="11" fillId="16" borderId="27" xfId="0" applyNumberFormat="1" applyFont="1" applyFill="1" applyBorder="1" applyAlignment="1" applyProtection="1">
      <alignment horizontal="center" vertical="center" wrapText="1"/>
      <protection hidden="1"/>
    </xf>
    <xf numFmtId="176" fontId="11" fillId="16" borderId="27" xfId="0" applyNumberFormat="1" applyFont="1" applyFill="1" applyBorder="1" applyAlignment="1" applyProtection="1">
      <alignment horizontal="center" vertical="center" wrapText="1"/>
      <protection hidden="1"/>
    </xf>
    <xf numFmtId="177" fontId="11" fillId="16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16" borderId="10" xfId="0" applyFill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3" fontId="0" fillId="0" borderId="47" xfId="0" applyNumberFormat="1" applyBorder="1" applyAlignment="1" applyProtection="1">
      <alignment horizontal="center" vertical="center"/>
      <protection locked="0"/>
    </xf>
    <xf numFmtId="2" fontId="5" fillId="0" borderId="48" xfId="3" applyNumberFormat="1" applyFont="1" applyBorder="1" applyAlignment="1" applyProtection="1">
      <alignment horizontal="center" vertical="center"/>
      <protection locked="0"/>
    </xf>
    <xf numFmtId="3" fontId="0" fillId="18" borderId="61" xfId="0" applyNumberFormat="1" applyFill="1" applyBorder="1" applyAlignment="1" applyProtection="1">
      <alignment horizontal="center" vertical="center"/>
      <protection locked="0"/>
    </xf>
    <xf numFmtId="3" fontId="0" fillId="0" borderId="23" xfId="4" applyNumberFormat="1" applyFont="1" applyBorder="1" applyAlignment="1" applyProtection="1">
      <alignment vertical="center"/>
      <protection locked="0"/>
    </xf>
    <xf numFmtId="0" fontId="0" fillId="16" borderId="1" xfId="0" applyFill="1" applyBorder="1" applyAlignment="1" applyProtection="1">
      <alignment wrapText="1"/>
      <protection hidden="1"/>
    </xf>
    <xf numFmtId="166" fontId="0" fillId="16" borderId="0" xfId="0" applyNumberFormat="1" applyFont="1" applyFill="1" applyBorder="1" applyAlignment="1" applyProtection="1">
      <alignment horizontal="right"/>
      <protection hidden="1"/>
    </xf>
    <xf numFmtId="0" fontId="0" fillId="16" borderId="0" xfId="0" applyFill="1" applyBorder="1" applyAlignment="1" applyProtection="1">
      <protection hidden="1"/>
    </xf>
    <xf numFmtId="0" fontId="7" fillId="16" borderId="0" xfId="0" applyFont="1" applyFill="1" applyBorder="1" applyAlignment="1" applyProtection="1">
      <protection hidden="1"/>
    </xf>
    <xf numFmtId="0" fontId="7" fillId="16" borderId="0" xfId="0" applyFont="1" applyFill="1" applyBorder="1" applyAlignment="1" applyProtection="1">
      <alignment horizontal="center" wrapText="1"/>
      <protection hidden="1"/>
    </xf>
    <xf numFmtId="0" fontId="0" fillId="16" borderId="1" xfId="0" applyFont="1" applyFill="1" applyBorder="1" applyAlignment="1" applyProtection="1">
      <alignment horizontal="right" vertical="center" wrapText="1"/>
      <protection hidden="1"/>
    </xf>
    <xf numFmtId="3" fontId="0" fillId="16" borderId="0" xfId="0" applyNumberFormat="1" applyFont="1" applyFill="1" applyBorder="1" applyAlignment="1" applyProtection="1">
      <alignment horizontal="right"/>
      <protection hidden="1"/>
    </xf>
    <xf numFmtId="3" fontId="0" fillId="16" borderId="0" xfId="0" applyNumberFormat="1" applyFont="1" applyFill="1" applyBorder="1" applyAlignment="1" applyProtection="1">
      <alignment horizontal="left"/>
      <protection hidden="1"/>
    </xf>
    <xf numFmtId="3" fontId="7" fillId="16" borderId="0" xfId="0" applyNumberFormat="1" applyFont="1" applyFill="1" applyBorder="1" applyAlignment="1" applyProtection="1">
      <protection hidden="1"/>
    </xf>
    <xf numFmtId="0" fontId="0" fillId="16" borderId="1" xfId="0" applyFont="1" applyFill="1" applyBorder="1" applyAlignment="1" applyProtection="1">
      <alignment horizontal="right"/>
      <protection hidden="1"/>
    </xf>
    <xf numFmtId="3" fontId="0" fillId="16" borderId="0" xfId="0" applyNumberFormat="1" applyFont="1" applyFill="1" applyBorder="1" applyAlignment="1" applyProtection="1">
      <protection hidden="1"/>
    </xf>
    <xf numFmtId="3" fontId="7" fillId="16" borderId="0" xfId="0" applyNumberFormat="1" applyFont="1" applyFill="1" applyBorder="1" applyAlignment="1" applyProtection="1">
      <alignment horizontal="center" wrapText="1"/>
      <protection hidden="1"/>
    </xf>
    <xf numFmtId="3" fontId="0" fillId="18" borderId="50" xfId="0" applyNumberFormat="1" applyFill="1" applyBorder="1" applyAlignment="1" applyProtection="1">
      <alignment horizontal="center" vertical="center"/>
    </xf>
    <xf numFmtId="166" fontId="5" fillId="16" borderId="50" xfId="1" applyNumberFormat="1" applyFont="1" applyFill="1" applyBorder="1" applyAlignment="1" applyProtection="1">
      <alignment horizontal="center" vertical="center"/>
      <protection locked="0"/>
    </xf>
    <xf numFmtId="0" fontId="16" fillId="22" borderId="0" xfId="0" applyFont="1" applyFill="1" applyBorder="1" applyAlignment="1" applyProtection="1">
      <alignment vertical="center"/>
      <protection hidden="1"/>
    </xf>
    <xf numFmtId="0" fontId="16" fillId="22" borderId="15" xfId="0" applyFont="1" applyFill="1" applyBorder="1" applyAlignment="1" applyProtection="1">
      <alignment vertical="center"/>
      <protection hidden="1"/>
    </xf>
    <xf numFmtId="0" fontId="24" fillId="17" borderId="56" xfId="0" applyFont="1" applyFill="1" applyBorder="1" applyAlignment="1" applyProtection="1">
      <alignment vertical="center" wrapText="1"/>
      <protection hidden="1"/>
    </xf>
    <xf numFmtId="0" fontId="24" fillId="17" borderId="46" xfId="0" applyFont="1" applyFill="1" applyBorder="1" applyAlignment="1" applyProtection="1">
      <alignment vertical="center" wrapText="1"/>
      <protection hidden="1"/>
    </xf>
    <xf numFmtId="0" fontId="16" fillId="17" borderId="46" xfId="0" applyFont="1" applyFill="1" applyBorder="1" applyAlignment="1" applyProtection="1">
      <alignment vertical="center"/>
      <protection hidden="1"/>
    </xf>
    <xf numFmtId="0" fontId="16" fillId="17" borderId="57" xfId="0" applyFont="1" applyFill="1" applyBorder="1" applyAlignment="1" applyProtection="1">
      <alignment vertical="center"/>
      <protection hidden="1"/>
    </xf>
    <xf numFmtId="0" fontId="29" fillId="17" borderId="1" xfId="0" applyFont="1" applyFill="1" applyBorder="1" applyAlignment="1" applyProtection="1">
      <alignment vertical="center" wrapText="1"/>
      <protection hidden="1"/>
    </xf>
    <xf numFmtId="0" fontId="28" fillId="17" borderId="0" xfId="0" applyFont="1" applyFill="1" applyBorder="1" applyAlignment="1" applyProtection="1">
      <alignment vertical="center"/>
      <protection hidden="1"/>
    </xf>
    <xf numFmtId="0" fontId="16" fillId="17" borderId="0" xfId="0" applyFont="1" applyFill="1" applyBorder="1" applyAlignment="1" applyProtection="1">
      <alignment vertical="center"/>
      <protection hidden="1"/>
    </xf>
    <xf numFmtId="0" fontId="16" fillId="17" borderId="15" xfId="0" applyFont="1" applyFill="1" applyBorder="1" applyAlignment="1" applyProtection="1">
      <alignment vertical="center"/>
      <protection hidden="1"/>
    </xf>
    <xf numFmtId="0" fontId="21" fillId="17" borderId="1" xfId="0" quotePrefix="1" applyFont="1" applyFill="1" applyBorder="1" applyAlignment="1" applyProtection="1">
      <alignment horizontal="left" vertical="center" wrapText="1"/>
      <protection hidden="1"/>
    </xf>
    <xf numFmtId="0" fontId="21" fillId="17" borderId="0" xfId="0" quotePrefix="1" applyFont="1" applyFill="1" applyBorder="1" applyAlignment="1" applyProtection="1">
      <alignment horizontal="left" vertical="center" wrapText="1"/>
      <protection hidden="1"/>
    </xf>
    <xf numFmtId="0" fontId="21" fillId="17" borderId="15" xfId="0" quotePrefix="1" applyFont="1" applyFill="1" applyBorder="1" applyAlignment="1" applyProtection="1">
      <alignment horizontal="left" vertical="center" wrapText="1"/>
      <protection hidden="1"/>
    </xf>
    <xf numFmtId="0" fontId="21" fillId="17" borderId="1" xfId="0" quotePrefix="1" applyFont="1" applyFill="1" applyBorder="1" applyAlignment="1" applyProtection="1">
      <alignment vertical="center" wrapText="1"/>
      <protection hidden="1"/>
    </xf>
    <xf numFmtId="0" fontId="24" fillId="17" borderId="0" xfId="0" applyFont="1" applyFill="1" applyBorder="1" applyAlignment="1" applyProtection="1">
      <alignment horizontal="center" vertical="center" wrapText="1"/>
      <protection hidden="1"/>
    </xf>
    <xf numFmtId="0" fontId="24" fillId="14" borderId="43" xfId="0" applyFont="1" applyFill="1" applyBorder="1" applyAlignment="1" applyProtection="1">
      <alignment vertical="center"/>
      <protection hidden="1"/>
    </xf>
    <xf numFmtId="0" fontId="21" fillId="14" borderId="19" xfId="0" applyFont="1" applyFill="1" applyBorder="1" applyAlignment="1" applyProtection="1">
      <alignment vertical="center"/>
      <protection hidden="1"/>
    </xf>
    <xf numFmtId="0" fontId="21" fillId="14" borderId="28" xfId="0" applyFont="1" applyFill="1" applyBorder="1" applyAlignment="1" applyProtection="1">
      <alignment vertical="center"/>
      <protection hidden="1"/>
    </xf>
    <xf numFmtId="0" fontId="21" fillId="14" borderId="56" xfId="0" applyFont="1" applyFill="1" applyBorder="1" applyAlignment="1" applyProtection="1">
      <alignment horizontal="center" vertical="center"/>
      <protection hidden="1"/>
    </xf>
    <xf numFmtId="0" fontId="21" fillId="14" borderId="46" xfId="0" applyFont="1" applyFill="1" applyBorder="1" applyAlignment="1" applyProtection="1">
      <alignment horizontal="center" vertical="center"/>
      <protection hidden="1"/>
    </xf>
    <xf numFmtId="0" fontId="16" fillId="14" borderId="46" xfId="0" applyFont="1" applyFill="1" applyBorder="1" applyAlignment="1" applyProtection="1">
      <alignment vertical="center"/>
      <protection hidden="1"/>
    </xf>
    <xf numFmtId="0" fontId="16" fillId="14" borderId="57" xfId="0" applyFont="1" applyFill="1" applyBorder="1" applyAlignment="1" applyProtection="1">
      <alignment vertical="center"/>
      <protection hidden="1"/>
    </xf>
    <xf numFmtId="0" fontId="24" fillId="14" borderId="1" xfId="0" applyFont="1" applyFill="1" applyBorder="1" applyAlignment="1" applyProtection="1">
      <alignment horizontal="left" vertical="center" wrapText="1"/>
      <protection hidden="1"/>
    </xf>
    <xf numFmtId="0" fontId="24" fillId="14" borderId="0" xfId="0" applyFont="1" applyFill="1" applyBorder="1" applyAlignment="1" applyProtection="1">
      <alignment horizontal="left" vertical="center" wrapText="1"/>
      <protection hidden="1"/>
    </xf>
    <xf numFmtId="0" fontId="24" fillId="14" borderId="15" xfId="0" applyFont="1" applyFill="1" applyBorder="1" applyAlignment="1" applyProtection="1">
      <alignment horizontal="left" vertical="center" wrapText="1"/>
      <protection hidden="1"/>
    </xf>
    <xf numFmtId="0" fontId="21" fillId="14" borderId="2" xfId="0" applyFont="1" applyFill="1" applyBorder="1" applyAlignment="1" applyProtection="1">
      <alignment vertical="center"/>
      <protection hidden="1"/>
    </xf>
    <xf numFmtId="0" fontId="22" fillId="14" borderId="8" xfId="0" applyFont="1" applyFill="1" applyBorder="1" applyAlignment="1" applyProtection="1">
      <alignment vertical="center"/>
      <protection hidden="1"/>
    </xf>
    <xf numFmtId="0" fontId="16" fillId="14" borderId="8" xfId="0" applyFont="1" applyFill="1" applyBorder="1" applyAlignment="1" applyProtection="1">
      <alignment vertical="center"/>
      <protection hidden="1"/>
    </xf>
    <xf numFmtId="0" fontId="16" fillId="14" borderId="9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 wrapText="1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2" fontId="0" fillId="16" borderId="0" xfId="0" applyNumberFormat="1" applyFont="1" applyFill="1" applyBorder="1" applyAlignment="1" applyProtection="1">
      <alignment horizontal="left"/>
      <protection hidden="1"/>
    </xf>
    <xf numFmtId="2" fontId="0" fillId="16" borderId="0" xfId="0" applyNumberFormat="1" applyFont="1" applyFill="1" applyBorder="1" applyAlignment="1" applyProtection="1">
      <protection hidden="1"/>
    </xf>
    <xf numFmtId="3" fontId="0" fillId="0" borderId="3" xfId="4" applyNumberFormat="1" applyFont="1" applyBorder="1" applyAlignment="1" applyProtection="1">
      <alignment horizontal="center" vertical="center"/>
      <protection hidden="1"/>
    </xf>
    <xf numFmtId="0" fontId="79" fillId="16" borderId="1" xfId="8" applyFont="1" applyFill="1" applyBorder="1" applyAlignment="1" applyProtection="1">
      <alignment horizontal="left" vertical="center"/>
      <protection hidden="1"/>
    </xf>
    <xf numFmtId="0" fontId="30" fillId="16" borderId="1" xfId="8" applyFont="1" applyFill="1" applyBorder="1" applyAlignment="1" applyProtection="1">
      <alignment horizontal="left" vertical="center"/>
      <protection hidden="1"/>
    </xf>
    <xf numFmtId="0" fontId="50" fillId="0" borderId="0" xfId="8" applyAlignment="1" applyProtection="1">
      <alignment horizontal="center" vertical="center" wrapText="1"/>
      <protection hidden="1"/>
    </xf>
    <xf numFmtId="0" fontId="80" fillId="0" borderId="0" xfId="8" applyFont="1" applyAlignment="1" applyProtection="1">
      <alignment horizontal="center" vertical="center" wrapText="1"/>
      <protection hidden="1"/>
    </xf>
    <xf numFmtId="0" fontId="80" fillId="0" borderId="0" xfId="8" applyFont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18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3" fontId="0" fillId="8" borderId="6" xfId="0" applyNumberFormat="1" applyFill="1" applyBorder="1" applyAlignment="1" applyProtection="1">
      <alignment horizontal="right" vertical="center"/>
      <protection hidden="1"/>
    </xf>
    <xf numFmtId="3" fontId="9" fillId="2" borderId="6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4" fontId="16" fillId="0" borderId="0" xfId="0" applyNumberFormat="1" applyFont="1" applyAlignment="1" applyProtection="1">
      <alignment horizontal="right" vertical="center"/>
    </xf>
    <xf numFmtId="0" fontId="42" fillId="2" borderId="0" xfId="0" applyFont="1" applyFill="1" applyBorder="1" applyAlignment="1" applyProtection="1">
      <alignment horizontal="center" vertical="center"/>
      <protection hidden="1"/>
    </xf>
    <xf numFmtId="168" fontId="0" fillId="0" borderId="0" xfId="0" applyNumberFormat="1" applyBorder="1" applyAlignment="1" applyProtection="1">
      <alignment horizontal="right"/>
      <protection hidden="1"/>
    </xf>
    <xf numFmtId="169" fontId="0" fillId="0" borderId="0" xfId="0" applyNumberFormat="1" applyBorder="1" applyProtection="1">
      <protection hidden="1"/>
    </xf>
    <xf numFmtId="171" fontId="0" fillId="0" borderId="0" xfId="0" applyNumberFormat="1" applyBorder="1" applyProtection="1">
      <protection hidden="1"/>
    </xf>
    <xf numFmtId="168" fontId="0" fillId="0" borderId="0" xfId="0" applyNumberFormat="1" applyBorder="1" applyProtection="1">
      <protection hidden="1"/>
    </xf>
    <xf numFmtId="170" fontId="0" fillId="0" borderId="0" xfId="0" applyNumberFormat="1" applyBorder="1" applyProtection="1">
      <protection hidden="1"/>
    </xf>
    <xf numFmtId="168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171" fontId="0" fillId="0" borderId="0" xfId="0" applyNumberFormat="1" applyProtection="1">
      <protection hidden="1"/>
    </xf>
    <xf numFmtId="170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3" fontId="81" fillId="16" borderId="0" xfId="0" applyNumberFormat="1" applyFont="1" applyFill="1" applyBorder="1" applyAlignment="1" applyProtection="1">
      <alignment horizontal="center" vertical="center"/>
      <protection hidden="1"/>
    </xf>
    <xf numFmtId="4" fontId="11" fillId="0" borderId="3" xfId="0" applyNumberFormat="1" applyFont="1" applyFill="1" applyBorder="1" applyAlignment="1" applyProtection="1">
      <alignment horizontal="center" vertical="center"/>
      <protection locked="0"/>
    </xf>
    <xf numFmtId="4" fontId="11" fillId="0" borderId="50" xfId="0" applyNumberFormat="1" applyFont="1" applyFill="1" applyBorder="1" applyAlignment="1" applyProtection="1">
      <alignment horizontal="center" vertical="center"/>
      <protection locked="0"/>
    </xf>
    <xf numFmtId="166" fontId="0" fillId="3" borderId="6" xfId="0" applyNumberFormat="1" applyFill="1" applyBorder="1" applyAlignment="1" applyProtection="1">
      <alignment vertical="center"/>
      <protection hidden="1"/>
    </xf>
    <xf numFmtId="166" fontId="9" fillId="2" borderId="6" xfId="0" applyNumberFormat="1" applyFont="1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0" fillId="0" borderId="1" xfId="0" applyFont="1" applyFill="1" applyBorder="1" applyAlignment="1" applyProtection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left"/>
      <protection hidden="1"/>
    </xf>
    <xf numFmtId="3" fontId="7" fillId="0" borderId="0" xfId="0" applyNumberFormat="1" applyFont="1" applyFill="1" applyBorder="1" applyAlignment="1" applyProtection="1">
      <protection hidden="1"/>
    </xf>
    <xf numFmtId="0" fontId="0" fillId="0" borderId="1" xfId="0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protection hidden="1"/>
    </xf>
    <xf numFmtId="3" fontId="7" fillId="0" borderId="0" xfId="0" applyNumberFormat="1" applyFont="1" applyFill="1" applyBorder="1" applyAlignment="1" applyProtection="1">
      <alignment horizontal="center" wrapText="1"/>
      <protection hidden="1"/>
    </xf>
    <xf numFmtId="0" fontId="59" fillId="0" borderId="0" xfId="0" applyFont="1" applyProtection="1">
      <protection hidden="1"/>
    </xf>
    <xf numFmtId="0" fontId="82" fillId="0" borderId="0" xfId="0" applyFont="1" applyAlignment="1" applyProtection="1">
      <alignment wrapText="1"/>
      <protection hidden="1"/>
    </xf>
    <xf numFmtId="0" fontId="83" fillId="0" borderId="0" xfId="0" applyFont="1" applyBorder="1" applyAlignment="1" applyProtection="1">
      <alignment horizontal="left" vertical="center"/>
      <protection hidden="1"/>
    </xf>
    <xf numFmtId="0" fontId="83" fillId="0" borderId="0" xfId="0" applyFont="1" applyProtection="1">
      <protection hidden="1"/>
    </xf>
    <xf numFmtId="0" fontId="83" fillId="0" borderId="0" xfId="0" applyFont="1" applyBorder="1" applyProtection="1">
      <protection hidden="1"/>
    </xf>
    <xf numFmtId="0" fontId="46" fillId="2" borderId="8" xfId="0" applyFont="1" applyFill="1" applyBorder="1" applyAlignment="1" applyProtection="1">
      <protection hidden="1"/>
    </xf>
    <xf numFmtId="0" fontId="46" fillId="0" borderId="8" xfId="0" applyFont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protection hidden="1"/>
    </xf>
    <xf numFmtId="0" fontId="84" fillId="2" borderId="0" xfId="0" applyFont="1" applyFill="1" applyBorder="1" applyProtection="1"/>
    <xf numFmtId="0" fontId="84" fillId="0" borderId="0" xfId="0" applyFont="1" applyProtection="1"/>
    <xf numFmtId="0" fontId="11" fillId="0" borderId="1" xfId="0" applyFont="1" applyBorder="1" applyProtection="1">
      <protection hidden="1"/>
    </xf>
    <xf numFmtId="0" fontId="0" fillId="0" borderId="3" xfId="0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hidden="1"/>
    </xf>
    <xf numFmtId="0" fontId="47" fillId="2" borderId="0" xfId="0" applyFont="1" applyFill="1" applyBorder="1" applyAlignment="1" applyProtection="1">
      <alignment vertical="center" wrapText="1"/>
      <protection hidden="1"/>
    </xf>
    <xf numFmtId="9" fontId="7" fillId="18" borderId="26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right" vertical="center" wrapText="1"/>
      <protection hidden="1"/>
    </xf>
    <xf numFmtId="2" fontId="6" fillId="0" borderId="9" xfId="0" applyNumberFormat="1" applyFont="1" applyFill="1" applyBorder="1" applyAlignment="1" applyProtection="1">
      <protection hidden="1"/>
    </xf>
    <xf numFmtId="9" fontId="7" fillId="18" borderId="73" xfId="0" applyNumberFormat="1" applyFont="1" applyFill="1" applyBorder="1" applyAlignment="1" applyProtection="1">
      <alignment horizontal="center" vertical="center"/>
    </xf>
    <xf numFmtId="9" fontId="7" fillId="18" borderId="33" xfId="0" applyNumberFormat="1" applyFont="1" applyFill="1" applyBorder="1" applyAlignment="1" applyProtection="1">
      <alignment horizontal="center" vertical="center"/>
    </xf>
    <xf numFmtId="9" fontId="7" fillId="18" borderId="34" xfId="0" applyNumberFormat="1" applyFont="1" applyFill="1" applyBorder="1" applyAlignment="1" applyProtection="1">
      <alignment horizontal="center" vertical="center"/>
    </xf>
    <xf numFmtId="164" fontId="7" fillId="18" borderId="26" xfId="0" applyNumberFormat="1" applyFont="1" applyFill="1" applyBorder="1" applyAlignment="1" applyProtection="1">
      <alignment horizontal="center" vertical="center" wrapText="1"/>
      <protection hidden="1"/>
    </xf>
    <xf numFmtId="166" fontId="0" fillId="18" borderId="34" xfId="0" applyNumberFormat="1" applyFill="1" applyBorder="1" applyAlignment="1" applyProtection="1">
      <alignment horizontal="center"/>
      <protection hidden="1"/>
    </xf>
    <xf numFmtId="166" fontId="0" fillId="18" borderId="22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9" fontId="0" fillId="18" borderId="26" xfId="2" applyFont="1" applyFill="1" applyBorder="1" applyAlignment="1" applyProtection="1">
      <alignment horizontal="center" vertical="center"/>
      <protection hidden="1"/>
    </xf>
    <xf numFmtId="166" fontId="7" fillId="18" borderId="7" xfId="0" applyNumberFormat="1" applyFont="1" applyFill="1" applyBorder="1" applyAlignment="1" applyProtection="1">
      <protection hidden="1"/>
    </xf>
    <xf numFmtId="166" fontId="33" fillId="18" borderId="11" xfId="0" applyNumberFormat="1" applyFont="1" applyFill="1" applyBorder="1" applyAlignment="1" applyProtection="1">
      <protection hidden="1"/>
    </xf>
    <xf numFmtId="166" fontId="13" fillId="18" borderId="24" xfId="0" applyNumberFormat="1" applyFont="1" applyFill="1" applyBorder="1" applyAlignment="1" applyProtection="1">
      <protection hidden="1"/>
    </xf>
    <xf numFmtId="166" fontId="34" fillId="18" borderId="14" xfId="0" applyNumberFormat="1" applyFont="1" applyFill="1" applyBorder="1" applyAlignment="1" applyProtection="1">
      <protection hidden="1"/>
    </xf>
    <xf numFmtId="14" fontId="0" fillId="0" borderId="3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178" fontId="0" fillId="0" borderId="50" xfId="0" applyNumberFormat="1" applyBorder="1" applyAlignment="1" applyProtection="1">
      <alignment horizontal="center" vertical="center"/>
      <protection locked="0"/>
    </xf>
    <xf numFmtId="179" fontId="0" fillId="0" borderId="50" xfId="0" applyNumberFormat="1" applyBorder="1" applyAlignment="1" applyProtection="1">
      <alignment horizontal="center" vertical="center"/>
      <protection locked="0"/>
    </xf>
    <xf numFmtId="179" fontId="11" fillId="0" borderId="5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169" fontId="0" fillId="0" borderId="0" xfId="0" applyNumberFormat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 hidden="1"/>
    </xf>
    <xf numFmtId="0" fontId="0" fillId="0" borderId="39" xfId="0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locked="0"/>
    </xf>
    <xf numFmtId="0" fontId="16" fillId="11" borderId="3" xfId="0" applyFont="1" applyFill="1" applyBorder="1" applyAlignment="1" applyProtection="1">
      <alignment horizontal="center" vertical="center" wrapText="1"/>
      <protection hidden="1"/>
    </xf>
    <xf numFmtId="0" fontId="8" fillId="11" borderId="19" xfId="0" applyFont="1" applyFill="1" applyBorder="1" applyAlignment="1" applyProtection="1">
      <alignment vertical="center" wrapText="1"/>
      <protection hidden="1"/>
    </xf>
    <xf numFmtId="3" fontId="8" fillId="11" borderId="43" xfId="0" applyNumberFormat="1" applyFont="1" applyFill="1" applyBorder="1" applyAlignment="1" applyProtection="1">
      <alignment vertical="center" wrapText="1"/>
      <protection hidden="1"/>
    </xf>
    <xf numFmtId="3" fontId="8" fillId="11" borderId="19" xfId="0" applyNumberFormat="1" applyFont="1" applyFill="1" applyBorder="1" applyAlignment="1" applyProtection="1">
      <alignment vertical="center" wrapText="1"/>
      <protection hidden="1"/>
    </xf>
    <xf numFmtId="0" fontId="8" fillId="11" borderId="28" xfId="0" applyFont="1" applyFill="1" applyBorder="1" applyAlignment="1" applyProtection="1">
      <alignment vertical="center" wrapText="1"/>
      <protection hidden="1"/>
    </xf>
    <xf numFmtId="0" fontId="8" fillId="11" borderId="43" xfId="0" applyFont="1" applyFill="1" applyBorder="1" applyAlignment="1" applyProtection="1">
      <alignment vertical="center" wrapText="1"/>
      <protection hidden="1"/>
    </xf>
    <xf numFmtId="0" fontId="8" fillId="11" borderId="46" xfId="0" applyFont="1" applyFill="1" applyBorder="1" applyAlignment="1" applyProtection="1">
      <alignment vertical="center" wrapText="1"/>
      <protection hidden="1"/>
    </xf>
    <xf numFmtId="0" fontId="0" fillId="14" borderId="29" xfId="0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8" fillId="5" borderId="37" xfId="0" applyFont="1" applyFill="1" applyBorder="1" applyAlignment="1" applyProtection="1">
      <alignment horizontal="left" vertical="center" wrapText="1"/>
      <protection hidden="1"/>
    </xf>
    <xf numFmtId="3" fontId="0" fillId="5" borderId="22" xfId="4" applyNumberFormat="1" applyFont="1" applyFill="1" applyBorder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left" vertical="top" wrapText="1"/>
      <protection locked="0"/>
    </xf>
    <xf numFmtId="0" fontId="87" fillId="5" borderId="19" xfId="0" applyFont="1" applyFill="1" applyBorder="1" applyAlignment="1" applyProtection="1">
      <alignment horizontal="left" vertical="top" wrapText="1"/>
      <protection hidden="1"/>
    </xf>
    <xf numFmtId="0" fontId="87" fillId="11" borderId="19" xfId="0" applyFont="1" applyFill="1" applyBorder="1" applyAlignment="1" applyProtection="1">
      <alignment horizontal="left" vertical="top" wrapText="1"/>
      <protection hidden="1"/>
    </xf>
    <xf numFmtId="0" fontId="58" fillId="0" borderId="14" xfId="0" applyFont="1" applyBorder="1" applyAlignment="1" applyProtection="1">
      <alignment horizontal="left" vertical="top" wrapText="1"/>
      <protection locked="0"/>
    </xf>
    <xf numFmtId="0" fontId="58" fillId="0" borderId="18" xfId="0" applyFont="1" applyBorder="1" applyAlignment="1" applyProtection="1">
      <alignment horizontal="left" vertical="top" wrapText="1"/>
      <protection locked="0"/>
    </xf>
    <xf numFmtId="3" fontId="0" fillId="18" borderId="19" xfId="0" applyNumberFormat="1" applyFill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18" borderId="20" xfId="0" applyNumberFormat="1" applyFill="1" applyBorder="1" applyAlignment="1" applyProtection="1">
      <alignment horizontal="center" vertical="center"/>
    </xf>
    <xf numFmtId="4" fontId="8" fillId="5" borderId="3" xfId="0" applyNumberFormat="1" applyFont="1" applyFill="1" applyBorder="1" applyAlignment="1" applyProtection="1">
      <alignment vertical="center" wrapText="1"/>
      <protection hidden="1"/>
    </xf>
    <xf numFmtId="0" fontId="8" fillId="5" borderId="37" xfId="0" applyFont="1" applyFill="1" applyBorder="1" applyAlignment="1" applyProtection="1">
      <alignment vertical="center" wrapText="1"/>
      <protection locked="0"/>
    </xf>
    <xf numFmtId="0" fontId="8" fillId="5" borderId="50" xfId="0" applyFont="1" applyFill="1" applyBorder="1" applyAlignment="1" applyProtection="1">
      <alignment vertical="center" wrapText="1"/>
      <protection hidden="1"/>
    </xf>
    <xf numFmtId="0" fontId="8" fillId="16" borderId="60" xfId="0" applyFont="1" applyFill="1" applyBorder="1" applyAlignment="1" applyProtection="1">
      <alignment vertical="center" wrapText="1"/>
      <protection hidden="1"/>
    </xf>
    <xf numFmtId="4" fontId="0" fillId="5" borderId="22" xfId="4" applyNumberFormat="1" applyFont="1" applyFill="1" applyBorder="1" applyAlignment="1" applyProtection="1">
      <alignment horizontal="center" vertical="center"/>
      <protection hidden="1"/>
    </xf>
    <xf numFmtId="0" fontId="0" fillId="18" borderId="13" xfId="0" applyFill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58" fillId="0" borderId="29" xfId="0" applyFont="1" applyBorder="1" applyAlignment="1" applyProtection="1">
      <alignment horizontal="left" vertical="top" wrapText="1"/>
      <protection locked="0"/>
    </xf>
    <xf numFmtId="4" fontId="0" fillId="0" borderId="82" xfId="0" applyNumberFormat="1" applyBorder="1" applyAlignment="1" applyProtection="1">
      <alignment horizontal="center" vertical="center"/>
      <protection locked="0"/>
    </xf>
    <xf numFmtId="3" fontId="0" fillId="18" borderId="40" xfId="0" applyNumberFormat="1" applyFill="1" applyBorder="1" applyAlignment="1" applyProtection="1">
      <alignment horizontal="center" vertical="center"/>
    </xf>
    <xf numFmtId="1" fontId="0" fillId="0" borderId="25" xfId="0" applyNumberFormat="1" applyBorder="1" applyAlignment="1" applyProtection="1">
      <alignment horizontal="center" vertical="center"/>
      <protection locked="0"/>
    </xf>
    <xf numFmtId="0" fontId="58" fillId="0" borderId="44" xfId="0" applyFont="1" applyBorder="1" applyAlignment="1" applyProtection="1">
      <alignment horizontal="left" vertical="top" wrapText="1"/>
      <protection locked="0"/>
    </xf>
    <xf numFmtId="0" fontId="58" fillId="0" borderId="50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0" fontId="58" fillId="0" borderId="3" xfId="0" applyNumberFormat="1" applyFont="1" applyBorder="1" applyAlignment="1" applyProtection="1">
      <alignment horizontal="left" vertical="top" wrapText="1"/>
      <protection locked="0"/>
    </xf>
    <xf numFmtId="0" fontId="58" fillId="0" borderId="14" xfId="0" applyNumberFormat="1" applyFont="1" applyBorder="1" applyAlignment="1" applyProtection="1">
      <alignment horizontal="left" vertical="top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hidden="1"/>
    </xf>
    <xf numFmtId="0" fontId="8" fillId="16" borderId="27" xfId="0" applyFont="1" applyFill="1" applyBorder="1" applyAlignment="1" applyProtection="1">
      <alignment horizontal="center" vertical="center" wrapText="1"/>
      <protection hidden="1"/>
    </xf>
    <xf numFmtId="3" fontId="0" fillId="14" borderId="3" xfId="0" applyNumberFormat="1" applyFill="1" applyBorder="1" applyAlignment="1" applyProtection="1">
      <alignment horizontal="center" vertical="center"/>
    </xf>
    <xf numFmtId="3" fontId="7" fillId="16" borderId="7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1" fillId="16" borderId="3" xfId="0" applyFont="1" applyFill="1" applyBorder="1" applyAlignment="1" applyProtection="1">
      <alignment horizontal="center" vertical="center"/>
      <protection hidden="1"/>
    </xf>
    <xf numFmtId="0" fontId="91" fillId="2" borderId="0" xfId="0" applyFont="1" applyFill="1" applyBorder="1" applyProtection="1"/>
    <xf numFmtId="4" fontId="53" fillId="14" borderId="3" xfId="0" applyNumberFormat="1" applyFont="1" applyFill="1" applyBorder="1" applyAlignment="1" applyProtection="1">
      <alignment horizontal="right" vertical="center"/>
      <protection hidden="1"/>
    </xf>
    <xf numFmtId="0" fontId="60" fillId="17" borderId="16" xfId="0" applyFont="1" applyFill="1" applyBorder="1" applyAlignment="1" applyProtection="1">
      <alignment horizontal="center" vertical="center" wrapText="1"/>
      <protection hidden="1"/>
    </xf>
    <xf numFmtId="0" fontId="60" fillId="17" borderId="17" xfId="0" applyFont="1" applyFill="1" applyBorder="1" applyAlignment="1" applyProtection="1">
      <alignment horizontal="center" vertical="center" wrapText="1"/>
      <protection hidden="1"/>
    </xf>
    <xf numFmtId="0" fontId="60" fillId="17" borderId="27" xfId="0" applyFont="1" applyFill="1" applyBorder="1" applyAlignment="1" applyProtection="1">
      <alignment horizontal="center" vertical="center" wrapText="1"/>
      <protection hidden="1"/>
    </xf>
    <xf numFmtId="0" fontId="21" fillId="16" borderId="1" xfId="0" quotePrefix="1" applyFont="1" applyFill="1" applyBorder="1" applyAlignment="1" applyProtection="1">
      <alignment horizontal="left" vertical="center" wrapText="1"/>
      <protection hidden="1"/>
    </xf>
    <xf numFmtId="0" fontId="21" fillId="16" borderId="0" xfId="0" quotePrefix="1" applyFont="1" applyFill="1" applyBorder="1" applyAlignment="1" applyProtection="1">
      <alignment horizontal="left" vertical="center" wrapText="1"/>
      <protection hidden="1"/>
    </xf>
    <xf numFmtId="0" fontId="21" fillId="16" borderId="15" xfId="0" quotePrefix="1" applyFont="1" applyFill="1" applyBorder="1" applyAlignment="1" applyProtection="1">
      <alignment horizontal="left" vertical="center" wrapText="1"/>
      <protection hidden="1"/>
    </xf>
    <xf numFmtId="0" fontId="29" fillId="17" borderId="1" xfId="0" applyFont="1" applyFill="1" applyBorder="1" applyAlignment="1" applyProtection="1">
      <alignment horizontal="left" vertical="center" wrapText="1"/>
      <protection hidden="1"/>
    </xf>
    <xf numFmtId="0" fontId="29" fillId="17" borderId="0" xfId="0" applyFont="1" applyFill="1" applyBorder="1" applyAlignment="1" applyProtection="1">
      <alignment horizontal="left" vertical="center" wrapText="1"/>
      <protection hidden="1"/>
    </xf>
    <xf numFmtId="0" fontId="29" fillId="17" borderId="15" xfId="0" applyFont="1" applyFill="1" applyBorder="1" applyAlignment="1" applyProtection="1">
      <alignment horizontal="left" vertical="center" wrapText="1"/>
      <protection hidden="1"/>
    </xf>
    <xf numFmtId="0" fontId="21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quotePrefix="1" applyFont="1" applyFill="1" applyBorder="1" applyAlignment="1" applyProtection="1">
      <alignment vertical="center" wrapText="1"/>
      <protection hidden="1"/>
    </xf>
    <xf numFmtId="0" fontId="21" fillId="16" borderId="0" xfId="0" quotePrefix="1" applyFont="1" applyFill="1" applyBorder="1" applyAlignment="1" applyProtection="1">
      <alignment vertical="center" wrapText="1"/>
      <protection hidden="1"/>
    </xf>
    <xf numFmtId="0" fontId="0" fillId="16" borderId="0" xfId="0" applyFill="1" applyBorder="1" applyAlignment="1" applyProtection="1">
      <alignment vertical="center" wrapText="1"/>
      <protection hidden="1"/>
    </xf>
    <xf numFmtId="0" fontId="0" fillId="16" borderId="15" xfId="0" applyFill="1" applyBorder="1" applyAlignment="1" applyProtection="1">
      <alignment vertical="center" wrapText="1"/>
      <protection hidden="1"/>
    </xf>
    <xf numFmtId="0" fontId="24" fillId="16" borderId="4" xfId="0" applyFont="1" applyFill="1" applyBorder="1" applyAlignment="1" applyProtection="1">
      <alignment horizontal="left" vertical="center" wrapText="1"/>
      <protection hidden="1"/>
    </xf>
    <xf numFmtId="0" fontId="24" fillId="16" borderId="5" xfId="0" applyFont="1" applyFill="1" applyBorder="1" applyAlignment="1" applyProtection="1">
      <alignment horizontal="left" vertical="center" wrapText="1"/>
      <protection hidden="1"/>
    </xf>
    <xf numFmtId="0" fontId="24" fillId="16" borderId="1" xfId="0" applyFont="1" applyFill="1" applyBorder="1" applyAlignment="1" applyProtection="1">
      <alignment horizontal="left" vertical="center" wrapText="1"/>
      <protection hidden="1"/>
    </xf>
    <xf numFmtId="0" fontId="24" fillId="16" borderId="0" xfId="0" applyFont="1" applyFill="1" applyBorder="1" applyAlignment="1" applyProtection="1">
      <alignment horizontal="left" vertical="center" wrapText="1"/>
      <protection hidden="1"/>
    </xf>
    <xf numFmtId="0" fontId="26" fillId="16" borderId="1" xfId="0" applyFont="1" applyFill="1" applyBorder="1" applyAlignment="1" applyProtection="1">
      <alignment horizontal="left" vertical="center" wrapText="1"/>
      <protection hidden="1"/>
    </xf>
    <xf numFmtId="0" fontId="26" fillId="16" borderId="0" xfId="0" applyFont="1" applyFill="1" applyBorder="1" applyAlignment="1" applyProtection="1">
      <alignment horizontal="left" vertical="center" wrapText="1"/>
      <protection hidden="1"/>
    </xf>
    <xf numFmtId="0" fontId="21" fillId="16" borderId="1" xfId="0" applyFont="1" applyFill="1" applyBorder="1" applyAlignment="1" applyProtection="1">
      <alignment horizontal="left" vertical="center" wrapText="1"/>
      <protection hidden="1"/>
    </xf>
    <xf numFmtId="0" fontId="21" fillId="16" borderId="15" xfId="0" applyFont="1" applyFill="1" applyBorder="1" applyAlignment="1" applyProtection="1">
      <alignment horizontal="left" vertical="center" wrapText="1"/>
      <protection hidden="1"/>
    </xf>
    <xf numFmtId="0" fontId="24" fillId="16" borderId="15" xfId="0" applyFont="1" applyFill="1" applyBorder="1" applyAlignment="1" applyProtection="1">
      <alignment horizontal="left" vertical="center" wrapText="1"/>
      <protection hidden="1"/>
    </xf>
    <xf numFmtId="0" fontId="21" fillId="17" borderId="1" xfId="0" quotePrefix="1" applyFont="1" applyFill="1" applyBorder="1" applyAlignment="1" applyProtection="1">
      <alignment horizontal="left" vertical="center" wrapText="1"/>
      <protection hidden="1"/>
    </xf>
    <xf numFmtId="0" fontId="21" fillId="17" borderId="0" xfId="0" quotePrefix="1" applyFont="1" applyFill="1" applyBorder="1" applyAlignment="1" applyProtection="1">
      <alignment horizontal="left" vertical="center" wrapText="1"/>
      <protection hidden="1"/>
    </xf>
    <xf numFmtId="0" fontId="21" fillId="17" borderId="15" xfId="0" quotePrefix="1" applyFont="1" applyFill="1" applyBorder="1" applyAlignment="1" applyProtection="1">
      <alignment horizontal="left" vertical="center" wrapText="1"/>
      <protection hidden="1"/>
    </xf>
    <xf numFmtId="0" fontId="29" fillId="14" borderId="1" xfId="0" applyFont="1" applyFill="1" applyBorder="1" applyAlignment="1" applyProtection="1">
      <alignment horizontal="left" vertical="center" wrapText="1"/>
      <protection hidden="1"/>
    </xf>
    <xf numFmtId="0" fontId="29" fillId="14" borderId="0" xfId="0" applyFont="1" applyFill="1" applyBorder="1" applyAlignment="1" applyProtection="1">
      <alignment horizontal="left" vertical="center" wrapText="1"/>
      <protection hidden="1"/>
    </xf>
    <xf numFmtId="0" fontId="29" fillId="14" borderId="15" xfId="0" applyFont="1" applyFill="1" applyBorder="1" applyAlignment="1" applyProtection="1">
      <alignment horizontal="left" vertical="center" wrapText="1"/>
      <protection hidden="1"/>
    </xf>
    <xf numFmtId="0" fontId="24" fillId="14" borderId="1" xfId="0" applyFont="1" applyFill="1" applyBorder="1" applyAlignment="1" applyProtection="1">
      <alignment horizontal="left" vertical="center" wrapText="1"/>
      <protection hidden="1"/>
    </xf>
    <xf numFmtId="0" fontId="24" fillId="14" borderId="0" xfId="0" applyFont="1" applyFill="1" applyBorder="1" applyAlignment="1" applyProtection="1">
      <alignment horizontal="left" vertical="center" wrapText="1"/>
      <protection hidden="1"/>
    </xf>
    <xf numFmtId="0" fontId="24" fillId="14" borderId="15" xfId="0" applyFont="1" applyFill="1" applyBorder="1" applyAlignment="1" applyProtection="1">
      <alignment horizontal="left" vertical="center" wrapText="1"/>
      <protection hidden="1"/>
    </xf>
    <xf numFmtId="0" fontId="45" fillId="22" borderId="1" xfId="0" quotePrefix="1" applyFont="1" applyFill="1" applyBorder="1" applyAlignment="1" applyProtection="1">
      <alignment horizontal="left" vertical="center" wrapText="1"/>
      <protection hidden="1"/>
    </xf>
    <xf numFmtId="0" fontId="45" fillId="22" borderId="0" xfId="0" quotePrefix="1" applyFont="1" applyFill="1" applyBorder="1" applyAlignment="1" applyProtection="1">
      <alignment horizontal="left" vertical="center" wrapText="1"/>
      <protection hidden="1"/>
    </xf>
    <xf numFmtId="0" fontId="0" fillId="0" borderId="3" xfId="0" applyFill="1" applyBorder="1" applyAlignment="1" applyProtection="1">
      <alignment horizontal="left" vertical="center"/>
      <protection locked="0"/>
    </xf>
    <xf numFmtId="3" fontId="7" fillId="14" borderId="18" xfId="0" applyNumberFormat="1" applyFont="1" applyFill="1" applyBorder="1" applyAlignment="1" applyProtection="1">
      <alignment horizontal="center" vertical="center"/>
      <protection hidden="1"/>
    </xf>
    <xf numFmtId="3" fontId="7" fillId="14" borderId="19" xfId="0" applyNumberFormat="1" applyFont="1" applyFill="1" applyBorder="1" applyAlignment="1" applyProtection="1">
      <alignment horizontal="center" vertical="center"/>
      <protection hidden="1"/>
    </xf>
    <xf numFmtId="3" fontId="7" fillId="14" borderId="20" xfId="0" applyNumberFormat="1" applyFont="1" applyFill="1" applyBorder="1" applyAlignment="1" applyProtection="1">
      <alignment horizontal="center" vertical="center"/>
      <protection hidden="1"/>
    </xf>
    <xf numFmtId="0" fontId="15" fillId="10" borderId="0" xfId="0" applyFont="1" applyFill="1" applyBorder="1" applyAlignment="1" applyProtection="1">
      <alignment horizontal="center" vertical="center" wrapText="1"/>
      <protection hidden="1"/>
    </xf>
    <xf numFmtId="166" fontId="7" fillId="14" borderId="18" xfId="0" applyNumberFormat="1" applyFont="1" applyFill="1" applyBorder="1" applyAlignment="1" applyProtection="1">
      <alignment horizontal="center" vertical="center"/>
      <protection hidden="1"/>
    </xf>
    <xf numFmtId="166" fontId="7" fillId="14" borderId="19" xfId="0" applyNumberFormat="1" applyFont="1" applyFill="1" applyBorder="1" applyAlignment="1" applyProtection="1">
      <alignment horizontal="center" vertical="center"/>
      <protection hidden="1"/>
    </xf>
    <xf numFmtId="166" fontId="7" fillId="14" borderId="2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20" fillId="0" borderId="15" xfId="0" applyFont="1" applyBorder="1" applyAlignment="1" applyProtection="1">
      <alignment horizontal="left" vertical="center" wrapText="1"/>
      <protection hidden="1"/>
    </xf>
    <xf numFmtId="0" fontId="55" fillId="2" borderId="0" xfId="0" applyFont="1" applyFill="1" applyBorder="1" applyAlignment="1" applyProtection="1">
      <alignment horizontal="center" vertical="center"/>
    </xf>
    <xf numFmtId="0" fontId="32" fillId="0" borderId="37" xfId="0" applyFont="1" applyBorder="1" applyAlignment="1" applyProtection="1">
      <alignment horizontal="center" vertical="center"/>
      <protection hidden="1"/>
    </xf>
    <xf numFmtId="0" fontId="89" fillId="2" borderId="15" xfId="0" applyFont="1" applyFill="1" applyBorder="1" applyAlignment="1" applyProtection="1">
      <alignment horizontal="center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21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59" fillId="2" borderId="18" xfId="0" applyFont="1" applyFill="1" applyBorder="1" applyAlignment="1" applyProtection="1">
      <alignment horizontal="left" vertical="center"/>
      <protection locked="0"/>
    </xf>
    <xf numFmtId="0" fontId="59" fillId="2" borderId="19" xfId="0" applyFont="1" applyFill="1" applyBorder="1" applyAlignment="1" applyProtection="1">
      <alignment horizontal="left" vertical="center"/>
      <protection locked="0"/>
    </xf>
    <xf numFmtId="0" fontId="59" fillId="2" borderId="20" xfId="0" applyFont="1" applyFill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center" vertical="center" wrapText="1"/>
      <protection hidden="1"/>
    </xf>
    <xf numFmtId="0" fontId="74" fillId="18" borderId="18" xfId="0" applyFont="1" applyFill="1" applyBorder="1" applyAlignment="1" applyProtection="1">
      <alignment horizontal="left" vertical="center"/>
    </xf>
    <xf numFmtId="0" fontId="74" fillId="18" borderId="19" xfId="0" applyFont="1" applyFill="1" applyBorder="1" applyAlignment="1" applyProtection="1">
      <alignment horizontal="left" vertical="center"/>
    </xf>
    <xf numFmtId="0" fontId="74" fillId="18" borderId="20" xfId="0" applyFont="1" applyFill="1" applyBorder="1" applyAlignment="1" applyProtection="1">
      <alignment horizontal="left" vertical="center"/>
    </xf>
    <xf numFmtId="0" fontId="59" fillId="18" borderId="18" xfId="0" applyFont="1" applyFill="1" applyBorder="1" applyAlignment="1" applyProtection="1">
      <alignment horizontal="left" vertical="center"/>
    </xf>
    <xf numFmtId="0" fontId="59" fillId="18" borderId="19" xfId="0" applyFont="1" applyFill="1" applyBorder="1" applyAlignment="1" applyProtection="1">
      <alignment horizontal="left" vertical="center"/>
    </xf>
    <xf numFmtId="0" fontId="59" fillId="18" borderId="2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16" fillId="0" borderId="15" xfId="0" applyFont="1" applyFill="1" applyBorder="1" applyAlignment="1" applyProtection="1">
      <alignment horizontal="left" vertical="top" wrapText="1"/>
    </xf>
    <xf numFmtId="0" fontId="0" fillId="0" borderId="39" xfId="0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right" vertical="center" wrapText="1"/>
      <protection hidden="1"/>
    </xf>
    <xf numFmtId="0" fontId="0" fillId="0" borderId="45" xfId="0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left" vertical="center" wrapText="1"/>
      <protection hidden="1"/>
    </xf>
    <xf numFmtId="0" fontId="0" fillId="0" borderId="42" xfId="0" applyBorder="1" applyAlignment="1" applyProtection="1">
      <alignment horizontal="left" vertical="center" wrapText="1"/>
      <protection hidden="1"/>
    </xf>
    <xf numFmtId="0" fontId="39" fillId="2" borderId="16" xfId="0" applyFont="1" applyFill="1" applyBorder="1" applyAlignment="1" applyProtection="1">
      <alignment horizontal="left" vertical="center" wrapText="1"/>
      <protection hidden="1"/>
    </xf>
    <xf numFmtId="0" fontId="39" fillId="2" borderId="17" xfId="0" applyFont="1" applyFill="1" applyBorder="1" applyAlignment="1" applyProtection="1">
      <alignment horizontal="left" vertical="center" wrapText="1"/>
      <protection hidden="1"/>
    </xf>
    <xf numFmtId="0" fontId="39" fillId="2" borderId="17" xfId="0" applyFont="1" applyFill="1" applyBorder="1" applyAlignment="1" applyProtection="1">
      <alignment horizontal="left" vertical="center"/>
      <protection hidden="1"/>
    </xf>
    <xf numFmtId="0" fontId="39" fillId="2" borderId="27" xfId="0" applyFont="1" applyFill="1" applyBorder="1" applyAlignment="1" applyProtection="1">
      <alignment horizontal="left" vertical="center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8" fillId="18" borderId="59" xfId="0" applyFont="1" applyFill="1" applyBorder="1" applyAlignment="1" applyProtection="1">
      <alignment horizontal="center" vertical="center" wrapText="1"/>
      <protection hidden="1"/>
    </xf>
    <xf numFmtId="0" fontId="8" fillId="18" borderId="44" xfId="0" applyFont="1" applyFill="1" applyBorder="1" applyAlignment="1" applyProtection="1">
      <alignment horizontal="center" vertical="center" wrapText="1"/>
      <protection hidden="1"/>
    </xf>
    <xf numFmtId="0" fontId="8" fillId="16" borderId="44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3" fontId="0" fillId="16" borderId="84" xfId="0" applyNumberFormat="1" applyFill="1" applyBorder="1" applyAlignment="1" applyProtection="1">
      <alignment horizontal="center" vertical="center"/>
      <protection hidden="1"/>
    </xf>
    <xf numFmtId="3" fontId="0" fillId="16" borderId="59" xfId="0" applyNumberFormat="1" applyFill="1" applyBorder="1" applyAlignment="1" applyProtection="1">
      <alignment horizontal="center" vertical="center"/>
      <protection hidden="1"/>
    </xf>
    <xf numFmtId="3" fontId="0" fillId="16" borderId="69" xfId="0" applyNumberFormat="1" applyFill="1" applyBorder="1" applyAlignment="1" applyProtection="1">
      <alignment horizontal="center" vertical="center"/>
      <protection hidden="1"/>
    </xf>
    <xf numFmtId="3" fontId="0" fillId="16" borderId="85" xfId="0" applyNumberFormat="1" applyFill="1" applyBorder="1" applyAlignment="1" applyProtection="1">
      <alignment horizontal="center" vertical="center"/>
      <protection hidden="1"/>
    </xf>
    <xf numFmtId="3" fontId="0" fillId="16" borderId="44" xfId="0" applyNumberFormat="1" applyFill="1" applyBorder="1" applyAlignment="1" applyProtection="1">
      <alignment horizontal="center" vertical="center"/>
      <protection hidden="1"/>
    </xf>
    <xf numFmtId="3" fontId="0" fillId="16" borderId="70" xfId="0" applyNumberFormat="1" applyFill="1" applyBorder="1" applyAlignment="1" applyProtection="1">
      <alignment horizontal="center" vertical="center"/>
      <protection hidden="1"/>
    </xf>
    <xf numFmtId="166" fontId="0" fillId="18" borderId="86" xfId="0" applyNumberFormat="1" applyFill="1" applyBorder="1" applyAlignment="1" applyProtection="1">
      <alignment horizontal="center" vertical="center"/>
      <protection hidden="1"/>
    </xf>
    <xf numFmtId="166" fontId="0" fillId="18" borderId="53" xfId="0" applyNumberFormat="1" applyFill="1" applyBorder="1" applyAlignment="1" applyProtection="1">
      <alignment horizontal="center" vertical="center"/>
      <protection hidden="1"/>
    </xf>
    <xf numFmtId="166" fontId="0" fillId="18" borderId="55" xfId="0" applyNumberForma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 applyProtection="1">
      <alignment horizontal="left" vertical="center"/>
      <protection hidden="1"/>
    </xf>
    <xf numFmtId="0" fontId="8" fillId="5" borderId="66" xfId="0" applyFont="1" applyFill="1" applyBorder="1" applyAlignment="1" applyProtection="1">
      <alignment horizontal="left" vertical="center" wrapText="1"/>
      <protection hidden="1"/>
    </xf>
    <xf numFmtId="0" fontId="8" fillId="5" borderId="63" xfId="0" applyFont="1" applyFill="1" applyBorder="1" applyAlignment="1" applyProtection="1">
      <alignment horizontal="left" vertical="center" wrapText="1"/>
      <protection hidden="1"/>
    </xf>
    <xf numFmtId="0" fontId="8" fillId="5" borderId="43" xfId="0" applyFont="1" applyFill="1" applyBorder="1" applyAlignment="1" applyProtection="1">
      <alignment horizontal="left" vertical="center" wrapText="1"/>
      <protection hidden="1"/>
    </xf>
    <xf numFmtId="0" fontId="8" fillId="5" borderId="19" xfId="0" applyFont="1" applyFill="1" applyBorder="1" applyAlignment="1" applyProtection="1">
      <alignment horizontal="left" vertical="center" wrapText="1"/>
      <protection hidden="1"/>
    </xf>
    <xf numFmtId="0" fontId="8" fillId="11" borderId="43" xfId="0" applyFont="1" applyFill="1" applyBorder="1" applyAlignment="1" applyProtection="1">
      <alignment horizontal="left" vertical="center" wrapText="1"/>
      <protection hidden="1"/>
    </xf>
    <xf numFmtId="0" fontId="8" fillId="11" borderId="19" xfId="0" applyFont="1" applyFill="1" applyBorder="1" applyAlignment="1" applyProtection="1">
      <alignment horizontal="left" vertical="center" wrapText="1"/>
      <protection hidden="1"/>
    </xf>
    <xf numFmtId="3" fontId="0" fillId="18" borderId="85" xfId="0" applyNumberFormat="1" applyFill="1" applyBorder="1" applyAlignment="1" applyProtection="1">
      <alignment horizontal="center" vertical="center"/>
      <protection hidden="1"/>
    </xf>
    <xf numFmtId="3" fontId="0" fillId="18" borderId="44" xfId="0" applyNumberFormat="1" applyFill="1" applyBorder="1" applyAlignment="1" applyProtection="1">
      <alignment horizontal="center" vertical="center"/>
      <protection hidden="1"/>
    </xf>
    <xf numFmtId="3" fontId="0" fillId="18" borderId="70" xfId="0" applyNumberFormat="1" applyFill="1" applyBorder="1" applyAlignment="1" applyProtection="1">
      <alignment horizontal="center" vertical="center"/>
      <protection hidden="1"/>
    </xf>
    <xf numFmtId="4" fontId="0" fillId="18" borderId="85" xfId="0" applyNumberFormat="1" applyFill="1" applyBorder="1" applyAlignment="1" applyProtection="1">
      <alignment horizontal="center" vertical="center"/>
      <protection hidden="1"/>
    </xf>
    <xf numFmtId="4" fontId="0" fillId="18" borderId="44" xfId="0" applyNumberFormat="1" applyFill="1" applyBorder="1" applyAlignment="1" applyProtection="1">
      <alignment horizontal="center" vertical="center"/>
      <protection hidden="1"/>
    </xf>
    <xf numFmtId="4" fontId="0" fillId="18" borderId="70" xfId="0" applyNumberFormat="1" applyFill="1" applyBorder="1" applyAlignment="1" applyProtection="1">
      <alignment horizontal="center" vertical="center"/>
      <protection hidden="1"/>
    </xf>
    <xf numFmtId="0" fontId="8" fillId="5" borderId="36" xfId="0" applyFont="1" applyFill="1" applyBorder="1" applyAlignment="1" applyProtection="1">
      <alignment horizontal="left" vertical="center" wrapText="1"/>
      <protection hidden="1"/>
    </xf>
    <xf numFmtId="0" fontId="8" fillId="5" borderId="37" xfId="0" applyFont="1" applyFill="1" applyBorder="1" applyAlignment="1" applyProtection="1">
      <alignment horizontal="left" vertical="center" wrapText="1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7" fillId="2" borderId="17" xfId="0" applyFont="1" applyFill="1" applyBorder="1" applyAlignment="1" applyProtection="1">
      <alignment horizontal="center"/>
      <protection hidden="1"/>
    </xf>
    <xf numFmtId="0" fontId="7" fillId="2" borderId="27" xfId="0" applyFont="1" applyFill="1" applyBorder="1" applyAlignment="1" applyProtection="1">
      <alignment horizontal="center"/>
      <protection hidden="1"/>
    </xf>
    <xf numFmtId="3" fontId="0" fillId="16" borderId="59" xfId="0" applyNumberFormat="1" applyFont="1" applyFill="1" applyBorder="1" applyAlignment="1" applyProtection="1">
      <alignment horizontal="center" vertical="center" wrapText="1"/>
      <protection hidden="1"/>
    </xf>
    <xf numFmtId="3" fontId="0" fillId="16" borderId="69" xfId="0" applyNumberFormat="1" applyFont="1" applyFill="1" applyBorder="1" applyAlignment="1" applyProtection="1">
      <alignment horizontal="center" vertical="center" wrapText="1"/>
      <protection hidden="1"/>
    </xf>
    <xf numFmtId="3" fontId="0" fillId="16" borderId="44" xfId="0" applyNumberFormat="1" applyFont="1" applyFill="1" applyBorder="1" applyAlignment="1" applyProtection="1">
      <alignment horizontal="center" vertical="center" wrapText="1"/>
      <protection hidden="1"/>
    </xf>
    <xf numFmtId="3" fontId="0" fillId="16" borderId="7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7" fillId="2" borderId="27" xfId="0" applyFont="1" applyFill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44" xfId="0" applyNumberFormat="1" applyBorder="1" applyAlignment="1" applyProtection="1">
      <alignment horizontal="center" vertical="center"/>
      <protection locked="0"/>
    </xf>
    <xf numFmtId="4" fontId="0" fillId="0" borderId="70" xfId="0" applyNumberFormat="1" applyBorder="1" applyAlignment="1" applyProtection="1">
      <alignment horizontal="center" vertical="center"/>
      <protection locked="0"/>
    </xf>
    <xf numFmtId="164" fontId="0" fillId="16" borderId="10" xfId="2" applyNumberFormat="1" applyFont="1" applyFill="1" applyBorder="1" applyAlignment="1" applyProtection="1">
      <alignment horizontal="center" vertical="center"/>
      <protection hidden="1"/>
    </xf>
    <xf numFmtId="164" fontId="0" fillId="16" borderId="50" xfId="2" applyNumberFormat="1" applyFont="1" applyFill="1" applyBorder="1" applyAlignment="1" applyProtection="1">
      <alignment horizontal="center" vertical="center"/>
      <protection hidden="1"/>
    </xf>
    <xf numFmtId="4" fontId="0" fillId="16" borderId="10" xfId="0" applyNumberFormat="1" applyFill="1" applyBorder="1" applyAlignment="1" applyProtection="1">
      <alignment horizontal="center" vertical="center"/>
      <protection hidden="1"/>
    </xf>
    <xf numFmtId="4" fontId="0" fillId="16" borderId="50" xfId="0" applyNumberFormat="1" applyFill="1" applyBorder="1" applyAlignment="1" applyProtection="1">
      <alignment horizontal="center" vertical="center"/>
      <protection hidden="1"/>
    </xf>
    <xf numFmtId="3" fontId="0" fillId="8" borderId="6" xfId="0" applyNumberFormat="1" applyFill="1" applyBorder="1" applyAlignment="1" applyProtection="1">
      <alignment horizontal="right" vertical="center"/>
      <protection hidden="1"/>
    </xf>
    <xf numFmtId="3" fontId="0" fillId="8" borderId="22" xfId="0" applyNumberFormat="1" applyFill="1" applyBorder="1" applyAlignment="1" applyProtection="1">
      <alignment horizontal="right" vertical="center"/>
      <protection hidden="1"/>
    </xf>
    <xf numFmtId="3" fontId="9" fillId="2" borderId="6" xfId="0" applyNumberFormat="1" applyFont="1" applyFill="1" applyBorder="1" applyAlignment="1" applyProtection="1">
      <alignment horizontal="right" vertical="center"/>
      <protection hidden="1"/>
    </xf>
    <xf numFmtId="3" fontId="9" fillId="2" borderId="22" xfId="0" applyNumberFormat="1" applyFont="1" applyFill="1" applyBorder="1" applyAlignment="1" applyProtection="1">
      <alignment horizontal="right" vertical="center"/>
      <protection hidden="1"/>
    </xf>
    <xf numFmtId="166" fontId="0" fillId="3" borderId="6" xfId="0" applyNumberFormat="1" applyFill="1" applyBorder="1" applyAlignment="1" applyProtection="1">
      <alignment horizontal="right" vertical="center"/>
      <protection hidden="1"/>
    </xf>
    <xf numFmtId="166" fontId="0" fillId="3" borderId="22" xfId="0" applyNumberFormat="1" applyFill="1" applyBorder="1" applyAlignment="1" applyProtection="1">
      <alignment horizontal="right" vertical="center"/>
      <protection hidden="1"/>
    </xf>
    <xf numFmtId="166" fontId="9" fillId="2" borderId="6" xfId="0" applyNumberFormat="1" applyFont="1" applyFill="1" applyBorder="1" applyAlignment="1" applyProtection="1">
      <alignment horizontal="right" vertical="center"/>
      <protection hidden="1"/>
    </xf>
    <xf numFmtId="166" fontId="9" fillId="2" borderId="22" xfId="0" applyNumberFormat="1" applyFont="1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16" borderId="49" xfId="0" applyFont="1" applyFill="1" applyBorder="1" applyAlignment="1" applyProtection="1">
      <alignment horizontal="center" vertical="center" wrapText="1"/>
      <protection hidden="1"/>
    </xf>
    <xf numFmtId="0" fontId="0" fillId="16" borderId="52" xfId="0" applyFont="1" applyFill="1" applyBorder="1" applyAlignment="1" applyProtection="1">
      <alignment horizontal="center" vertical="center" wrapText="1"/>
      <protection hidden="1"/>
    </xf>
    <xf numFmtId="2" fontId="5" fillId="0" borderId="54" xfId="3" applyNumberFormat="1" applyFont="1" applyBorder="1" applyAlignment="1" applyProtection="1">
      <alignment horizontal="center" vertical="center"/>
      <protection locked="0"/>
    </xf>
    <xf numFmtId="2" fontId="5" fillId="0" borderId="51" xfId="3" applyNumberFormat="1" applyFont="1" applyBorder="1" applyAlignment="1" applyProtection="1">
      <alignment horizontal="center" vertical="center"/>
      <protection locked="0"/>
    </xf>
    <xf numFmtId="2" fontId="5" fillId="0" borderId="10" xfId="3" applyNumberFormat="1" applyFont="1" applyBorder="1" applyAlignment="1" applyProtection="1">
      <alignment horizontal="center" vertical="center"/>
      <protection locked="0"/>
    </xf>
    <xf numFmtId="2" fontId="5" fillId="0" borderId="50" xfId="3" applyNumberFormat="1" applyFont="1" applyBorder="1" applyAlignment="1" applyProtection="1">
      <alignment horizontal="center" vertical="center"/>
      <protection locked="0"/>
    </xf>
    <xf numFmtId="3" fontId="0" fillId="18" borderId="10" xfId="0" applyNumberFormat="1" applyFill="1" applyBorder="1" applyAlignment="1" applyProtection="1">
      <alignment horizontal="center" vertical="center"/>
      <protection hidden="1"/>
    </xf>
    <xf numFmtId="3" fontId="0" fillId="18" borderId="50" xfId="0" applyNumberFormat="1" applyFill="1" applyBorder="1" applyAlignment="1" applyProtection="1">
      <alignment horizontal="center" vertical="center"/>
      <protection hidden="1"/>
    </xf>
    <xf numFmtId="166" fontId="0" fillId="16" borderId="10" xfId="0" applyNumberFormat="1" applyFill="1" applyBorder="1" applyAlignment="1" applyProtection="1">
      <alignment horizontal="center" vertical="center"/>
      <protection hidden="1"/>
    </xf>
    <xf numFmtId="166" fontId="0" fillId="16" borderId="50" xfId="0" applyNumberFormat="1" applyFill="1" applyBorder="1" applyAlignment="1" applyProtection="1">
      <alignment horizontal="center" vertical="center"/>
      <protection hidden="1"/>
    </xf>
    <xf numFmtId="1" fontId="0" fillId="16" borderId="44" xfId="0" applyNumberFormat="1" applyFill="1" applyBorder="1" applyAlignment="1" applyProtection="1">
      <alignment horizontal="center" vertical="center"/>
      <protection hidden="1"/>
    </xf>
    <xf numFmtId="1" fontId="0" fillId="16" borderId="70" xfId="0" applyNumberFormat="1" applyFill="1" applyBorder="1" applyAlignment="1" applyProtection="1">
      <alignment horizontal="center" vertical="center"/>
      <protection hidden="1"/>
    </xf>
    <xf numFmtId="0" fontId="8" fillId="18" borderId="16" xfId="0" applyFont="1" applyFill="1" applyBorder="1" applyAlignment="1" applyProtection="1">
      <alignment horizontal="center" vertical="center" wrapText="1"/>
      <protection hidden="1"/>
    </xf>
    <xf numFmtId="0" fontId="8" fillId="18" borderId="17" xfId="0" applyFont="1" applyFill="1" applyBorder="1" applyAlignment="1" applyProtection="1">
      <alignment horizontal="center" vertical="center" wrapText="1"/>
      <protection hidden="1"/>
    </xf>
    <xf numFmtId="0" fontId="8" fillId="18" borderId="58" xfId="0" applyFont="1" applyFill="1" applyBorder="1" applyAlignment="1" applyProtection="1">
      <alignment horizontal="center" vertical="center" wrapText="1"/>
      <protection hidden="1"/>
    </xf>
    <xf numFmtId="0" fontId="8" fillId="18" borderId="60" xfId="0" applyFont="1" applyFill="1" applyBorder="1" applyAlignment="1" applyProtection="1">
      <alignment horizontal="center" vertical="center" wrapText="1"/>
      <protection hidden="1"/>
    </xf>
    <xf numFmtId="3" fontId="0" fillId="18" borderId="47" xfId="4" applyNumberFormat="1" applyFont="1" applyFill="1" applyBorder="1" applyAlignment="1" applyProtection="1">
      <alignment horizontal="center" vertical="center"/>
      <protection hidden="1"/>
    </xf>
    <xf numFmtId="3" fontId="0" fillId="18" borderId="46" xfId="4" applyNumberFormat="1" applyFont="1" applyFill="1" applyBorder="1" applyAlignment="1" applyProtection="1">
      <alignment horizontal="center" vertical="center"/>
      <protection hidden="1"/>
    </xf>
    <xf numFmtId="3" fontId="0" fillId="18" borderId="48" xfId="4" applyNumberFormat="1" applyFont="1" applyFill="1" applyBorder="1" applyAlignment="1" applyProtection="1">
      <alignment horizontal="center" vertical="center"/>
      <protection hidden="1"/>
    </xf>
    <xf numFmtId="3" fontId="0" fillId="18" borderId="39" xfId="4" applyNumberFormat="1" applyFont="1" applyFill="1" applyBorder="1" applyAlignment="1" applyProtection="1">
      <alignment horizontal="center" vertical="center"/>
      <protection hidden="1"/>
    </xf>
    <xf numFmtId="3" fontId="0" fillId="18" borderId="0" xfId="4" applyNumberFormat="1" applyFont="1" applyFill="1" applyBorder="1" applyAlignment="1" applyProtection="1">
      <alignment horizontal="center" vertical="center"/>
      <protection hidden="1"/>
    </xf>
    <xf numFmtId="3" fontId="0" fillId="18" borderId="45" xfId="4" applyNumberFormat="1" applyFont="1" applyFill="1" applyBorder="1" applyAlignment="1" applyProtection="1">
      <alignment horizontal="center" vertical="center"/>
      <protection hidden="1"/>
    </xf>
    <xf numFmtId="3" fontId="0" fillId="18" borderId="61" xfId="4" applyNumberFormat="1" applyFont="1" applyFill="1" applyBorder="1" applyAlignment="1" applyProtection="1">
      <alignment horizontal="center" vertical="center"/>
      <protection hidden="1"/>
    </xf>
    <xf numFmtId="3" fontId="0" fillId="18" borderId="37" xfId="4" applyNumberFormat="1" applyFont="1" applyFill="1" applyBorder="1" applyAlignment="1" applyProtection="1">
      <alignment horizontal="center" vertical="center"/>
      <protection hidden="1"/>
    </xf>
    <xf numFmtId="3" fontId="0" fillId="18" borderId="62" xfId="4" applyNumberFormat="1" applyFont="1" applyFill="1" applyBorder="1" applyAlignment="1" applyProtection="1">
      <alignment horizontal="center" vertical="center"/>
      <protection hidden="1"/>
    </xf>
    <xf numFmtId="3" fontId="0" fillId="18" borderId="64" xfId="4" applyNumberFormat="1" applyFont="1" applyFill="1" applyBorder="1" applyAlignment="1" applyProtection="1">
      <alignment horizontal="center" vertical="center"/>
      <protection hidden="1"/>
    </xf>
    <xf numFmtId="3" fontId="0" fillId="18" borderId="8" xfId="4" applyNumberFormat="1" applyFont="1" applyFill="1" applyBorder="1" applyAlignment="1" applyProtection="1">
      <alignment horizontal="center" vertical="center"/>
      <protection hidden="1"/>
    </xf>
    <xf numFmtId="3" fontId="0" fillId="18" borderId="65" xfId="4" applyNumberFormat="1" applyFont="1" applyFill="1" applyBorder="1" applyAlignment="1" applyProtection="1">
      <alignment horizontal="center" vertical="center"/>
      <protection hidden="1"/>
    </xf>
    <xf numFmtId="0" fontId="64" fillId="17" borderId="16" xfId="0" applyFont="1" applyFill="1" applyBorder="1" applyAlignment="1" applyProtection="1">
      <alignment horizontal="center" vertical="center" wrapText="1"/>
      <protection hidden="1"/>
    </xf>
    <xf numFmtId="0" fontId="64" fillId="17" borderId="17" xfId="0" applyFont="1" applyFill="1" applyBorder="1" applyAlignment="1" applyProtection="1">
      <alignment horizontal="center" vertical="center" wrapText="1"/>
      <protection hidden="1"/>
    </xf>
    <xf numFmtId="0" fontId="64" fillId="17" borderId="27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8" fillId="16" borderId="10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8" fillId="5" borderId="38" xfId="0" applyFont="1" applyFill="1" applyBorder="1" applyAlignment="1" applyProtection="1">
      <alignment horizontal="left" vertical="center" wrapText="1"/>
      <protection hidden="1"/>
    </xf>
    <xf numFmtId="0" fontId="7" fillId="0" borderId="66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left" vertical="center"/>
      <protection hidden="1"/>
    </xf>
    <xf numFmtId="0" fontId="0" fillId="2" borderId="17" xfId="0" applyFill="1" applyBorder="1" applyAlignment="1" applyProtection="1">
      <alignment horizontal="left" vertical="center"/>
      <protection hidden="1"/>
    </xf>
    <xf numFmtId="0" fontId="0" fillId="2" borderId="27" xfId="0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horizontal="center" wrapText="1"/>
      <protection hidden="1"/>
    </xf>
    <xf numFmtId="0" fontId="7" fillId="8" borderId="16" xfId="0" applyFont="1" applyFill="1" applyBorder="1" applyAlignment="1" applyProtection="1">
      <alignment horizontal="right" vertical="center" wrapText="1"/>
      <protection hidden="1"/>
    </xf>
    <xf numFmtId="0" fontId="7" fillId="8" borderId="27" xfId="0" applyFont="1" applyFill="1" applyBorder="1" applyAlignment="1" applyProtection="1">
      <alignment horizontal="right"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7" fillId="9" borderId="16" xfId="0" applyFont="1" applyFill="1" applyBorder="1" applyAlignment="1" applyProtection="1">
      <alignment horizontal="center" vertical="center" wrapText="1"/>
      <protection hidden="1"/>
    </xf>
    <xf numFmtId="0" fontId="7" fillId="9" borderId="27" xfId="0" applyFont="1" applyFill="1" applyBorder="1" applyAlignment="1" applyProtection="1">
      <alignment horizontal="center" vertical="center" wrapText="1"/>
      <protection hidden="1"/>
    </xf>
    <xf numFmtId="0" fontId="85" fillId="2" borderId="16" xfId="8" applyFont="1" applyFill="1" applyBorder="1" applyAlignment="1" applyProtection="1">
      <alignment horizontal="center" vertical="center" wrapText="1"/>
      <protection hidden="1"/>
    </xf>
    <xf numFmtId="0" fontId="85" fillId="2" borderId="27" xfId="8" applyFont="1" applyFill="1" applyBorder="1" applyAlignment="1" applyProtection="1">
      <alignment horizontal="center" vertical="center" wrapText="1"/>
      <protection hidden="1"/>
    </xf>
    <xf numFmtId="0" fontId="15" fillId="9" borderId="0" xfId="0" applyFont="1" applyFill="1" applyBorder="1" applyAlignment="1" applyProtection="1">
      <alignment horizontal="center" vertical="center" wrapText="1"/>
      <protection hidden="1"/>
    </xf>
    <xf numFmtId="0" fontId="7" fillId="18" borderId="16" xfId="0" applyFont="1" applyFill="1" applyBorder="1" applyAlignment="1" applyProtection="1">
      <alignment horizontal="center" vertical="center" wrapText="1"/>
      <protection hidden="1"/>
    </xf>
    <xf numFmtId="0" fontId="7" fillId="18" borderId="17" xfId="0" applyFont="1" applyFill="1" applyBorder="1" applyAlignment="1" applyProtection="1">
      <alignment horizontal="center" vertical="center" wrapText="1"/>
      <protection hidden="1"/>
    </xf>
    <xf numFmtId="0" fontId="7" fillId="18" borderId="27" xfId="0" applyFont="1" applyFill="1" applyBorder="1" applyAlignment="1" applyProtection="1">
      <alignment horizontal="center" vertical="center" wrapText="1"/>
      <protection hidden="1"/>
    </xf>
    <xf numFmtId="0" fontId="7" fillId="2" borderId="66" xfId="0" applyFont="1" applyFill="1" applyBorder="1" applyAlignment="1" applyProtection="1">
      <alignment horizontal="left" vertical="center" wrapText="1"/>
      <protection hidden="1"/>
    </xf>
    <xf numFmtId="0" fontId="7" fillId="2" borderId="68" xfId="0" applyFont="1" applyFill="1" applyBorder="1" applyAlignment="1" applyProtection="1">
      <alignment horizontal="left" vertical="center" wrapText="1"/>
      <protection hidden="1"/>
    </xf>
    <xf numFmtId="0" fontId="7" fillId="2" borderId="43" xfId="0" applyFont="1" applyFill="1" applyBorder="1" applyAlignment="1" applyProtection="1">
      <alignment horizontal="left" vertical="center" wrapText="1"/>
      <protection hidden="1"/>
    </xf>
    <xf numFmtId="0" fontId="7" fillId="2" borderId="28" xfId="0" applyFont="1" applyFill="1" applyBorder="1" applyAlignment="1" applyProtection="1">
      <alignment horizontal="left" vertical="center" wrapText="1"/>
      <protection hidden="1"/>
    </xf>
    <xf numFmtId="0" fontId="7" fillId="2" borderId="56" xfId="0" applyFont="1" applyFill="1" applyBorder="1" applyAlignment="1" applyProtection="1">
      <alignment horizontal="left" vertical="center" wrapText="1"/>
      <protection hidden="1"/>
    </xf>
    <xf numFmtId="0" fontId="7" fillId="2" borderId="57" xfId="0" applyFont="1" applyFill="1" applyBorder="1" applyAlignment="1" applyProtection="1">
      <alignment horizontal="left" vertical="center" wrapText="1"/>
      <protection hidden="1"/>
    </xf>
    <xf numFmtId="0" fontId="7" fillId="18" borderId="16" xfId="0" applyFont="1" applyFill="1" applyBorder="1" applyAlignment="1" applyProtection="1">
      <alignment horizontal="left" vertical="center" wrapText="1"/>
      <protection hidden="1"/>
    </xf>
    <xf numFmtId="0" fontId="7" fillId="18" borderId="27" xfId="0" applyFont="1" applyFill="1" applyBorder="1" applyAlignment="1" applyProtection="1">
      <alignment horizontal="left" vertical="center" wrapText="1"/>
      <protection hidden="1"/>
    </xf>
    <xf numFmtId="164" fontId="7" fillId="2" borderId="16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57" fillId="16" borderId="18" xfId="0" applyFont="1" applyFill="1" applyBorder="1" applyAlignment="1" applyProtection="1">
      <alignment horizontal="left" vertical="center" wrapText="1"/>
      <protection hidden="1"/>
    </xf>
    <xf numFmtId="0" fontId="57" fillId="16" borderId="20" xfId="0" applyFont="1" applyFill="1" applyBorder="1" applyAlignment="1" applyProtection="1">
      <alignment horizontal="left" vertical="center" wrapText="1"/>
      <protection hidden="1"/>
    </xf>
    <xf numFmtId="0" fontId="56" fillId="0" borderId="0" xfId="0" applyFont="1" applyFill="1" applyBorder="1" applyAlignment="1" applyProtection="1">
      <alignment horizontal="center" vertical="center"/>
    </xf>
    <xf numFmtId="4" fontId="51" fillId="2" borderId="18" xfId="0" applyNumberFormat="1" applyFont="1" applyFill="1" applyBorder="1" applyAlignment="1" applyProtection="1">
      <alignment horizontal="center" vertical="center"/>
      <protection locked="0"/>
    </xf>
    <xf numFmtId="4" fontId="51" fillId="2" borderId="19" xfId="0" applyNumberFormat="1" applyFont="1" applyFill="1" applyBorder="1" applyAlignment="1" applyProtection="1">
      <alignment horizontal="center" vertical="center"/>
      <protection locked="0"/>
    </xf>
    <xf numFmtId="4" fontId="51" fillId="2" borderId="28" xfId="0" applyNumberFormat="1" applyFont="1" applyFill="1" applyBorder="1" applyAlignment="1" applyProtection="1">
      <alignment horizontal="center" vertical="center"/>
      <protection locked="0"/>
    </xf>
    <xf numFmtId="4" fontId="51" fillId="0" borderId="18" xfId="0" applyNumberFormat="1" applyFont="1" applyFill="1" applyBorder="1" applyAlignment="1" applyProtection="1">
      <alignment horizontal="center" vertical="center"/>
      <protection locked="0"/>
    </xf>
    <xf numFmtId="4" fontId="51" fillId="0" borderId="19" xfId="0" applyNumberFormat="1" applyFont="1" applyFill="1" applyBorder="1" applyAlignment="1" applyProtection="1">
      <alignment horizontal="center" vertical="center"/>
      <protection locked="0"/>
    </xf>
    <xf numFmtId="4" fontId="51" fillId="0" borderId="28" xfId="0" applyNumberFormat="1" applyFont="1" applyFill="1" applyBorder="1" applyAlignment="1" applyProtection="1">
      <alignment horizontal="center" vertical="center"/>
      <protection locked="0"/>
    </xf>
    <xf numFmtId="4" fontId="51" fillId="0" borderId="29" xfId="0" applyNumberFormat="1" applyFont="1" applyFill="1" applyBorder="1" applyAlignment="1" applyProtection="1">
      <alignment horizontal="center" vertical="center"/>
      <protection locked="0"/>
    </xf>
    <xf numFmtId="4" fontId="51" fillId="0" borderId="82" xfId="0" applyNumberFormat="1" applyFont="1" applyFill="1" applyBorder="1" applyAlignment="1" applyProtection="1">
      <alignment horizontal="center" vertical="center"/>
      <protection locked="0"/>
    </xf>
    <xf numFmtId="4" fontId="51" fillId="0" borderId="83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</xf>
    <xf numFmtId="0" fontId="55" fillId="14" borderId="32" xfId="0" applyFont="1" applyFill="1" applyBorder="1" applyAlignment="1" applyProtection="1">
      <alignment horizontal="center" vertical="center" wrapText="1"/>
    </xf>
    <xf numFmtId="0" fontId="55" fillId="14" borderId="63" xfId="0" applyFont="1" applyFill="1" applyBorder="1" applyAlignment="1" applyProtection="1">
      <alignment horizontal="center" vertical="center" wrapText="1"/>
    </xf>
    <xf numFmtId="0" fontId="55" fillId="14" borderId="68" xfId="0" applyFont="1" applyFill="1" applyBorder="1" applyAlignment="1" applyProtection="1">
      <alignment horizontal="center" vertical="center" wrapText="1"/>
    </xf>
    <xf numFmtId="4" fontId="53" fillId="0" borderId="18" xfId="0" applyNumberFormat="1" applyFont="1" applyFill="1" applyBorder="1" applyAlignment="1" applyProtection="1">
      <alignment horizontal="center" vertical="center"/>
      <protection locked="0"/>
    </xf>
    <xf numFmtId="4" fontId="53" fillId="0" borderId="19" xfId="0" applyNumberFormat="1" applyFont="1" applyFill="1" applyBorder="1" applyAlignment="1" applyProtection="1">
      <alignment horizontal="center" vertical="center"/>
      <protection locked="0"/>
    </xf>
    <xf numFmtId="4" fontId="53" fillId="0" borderId="28" xfId="0" applyNumberFormat="1" applyFont="1" applyFill="1" applyBorder="1" applyAlignment="1" applyProtection="1">
      <alignment horizontal="center" vertical="center"/>
      <protection locked="0"/>
    </xf>
    <xf numFmtId="172" fontId="51" fillId="0" borderId="74" xfId="4" applyNumberFormat="1" applyFont="1" applyFill="1" applyBorder="1" applyAlignment="1" applyProtection="1">
      <alignment vertical="center" wrapText="1"/>
    </xf>
    <xf numFmtId="172" fontId="51" fillId="0" borderId="75" xfId="4" applyNumberFormat="1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7" fillId="0" borderId="60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172" fontId="51" fillId="0" borderId="71" xfId="4" applyNumberFormat="1" applyFont="1" applyFill="1" applyBorder="1" applyAlignment="1" applyProtection="1">
      <alignment vertical="center" wrapText="1"/>
    </xf>
    <xf numFmtId="172" fontId="51" fillId="0" borderId="72" xfId="4" applyNumberFormat="1" applyFont="1" applyFill="1" applyBorder="1" applyAlignment="1" applyProtection="1">
      <alignment vertical="center" wrapText="1"/>
    </xf>
    <xf numFmtId="0" fontId="51" fillId="0" borderId="18" xfId="0" applyFont="1" applyBorder="1" applyAlignment="1" applyProtection="1">
      <alignment vertical="center" wrapText="1"/>
    </xf>
    <xf numFmtId="0" fontId="51" fillId="0" borderId="20" xfId="0" applyFont="1" applyBorder="1" applyAlignment="1" applyProtection="1">
      <alignment vertical="center" wrapText="1"/>
    </xf>
    <xf numFmtId="0" fontId="7" fillId="2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quotePrefix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quotePrefix="1" applyBorder="1" applyAlignment="1">
      <alignment horizontal="left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1" fillId="0" borderId="35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9" fillId="0" borderId="35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49" fillId="0" borderId="4" xfId="0" applyFont="1" applyBorder="1" applyAlignment="1" applyProtection="1">
      <alignment horizontal="center"/>
      <protection hidden="1"/>
    </xf>
    <xf numFmtId="0" fontId="49" fillId="0" borderId="5" xfId="0" applyFont="1" applyBorder="1" applyAlignment="1" applyProtection="1">
      <alignment horizontal="center"/>
      <protection hidden="1"/>
    </xf>
    <xf numFmtId="0" fontId="49" fillId="0" borderId="21" xfId="0" applyFont="1" applyBorder="1" applyAlignment="1" applyProtection="1">
      <alignment horizontal="center"/>
      <protection hidden="1"/>
    </xf>
    <xf numFmtId="0" fontId="49" fillId="0" borderId="4" xfId="0" applyFont="1" applyBorder="1" applyAlignment="1" applyProtection="1">
      <alignment horizontal="center" vertical="center" wrapText="1"/>
      <protection hidden="1"/>
    </xf>
    <xf numFmtId="0" fontId="49" fillId="0" borderId="5" xfId="0" applyFont="1" applyBorder="1" applyAlignment="1" applyProtection="1">
      <alignment horizontal="center" vertical="center" wrapText="1"/>
      <protection hidden="1"/>
    </xf>
    <xf numFmtId="0" fontId="49" fillId="0" borderId="21" xfId="0" applyFont="1" applyBorder="1" applyAlignment="1" applyProtection="1">
      <alignment horizontal="center" vertical="center" wrapText="1"/>
      <protection hidden="1"/>
    </xf>
    <xf numFmtId="0" fontId="7" fillId="19" borderId="4" xfId="0" applyFont="1" applyFill="1" applyBorder="1" applyAlignment="1" applyProtection="1">
      <alignment horizontal="center" vertical="center"/>
      <protection hidden="1"/>
    </xf>
    <xf numFmtId="0" fontId="7" fillId="19" borderId="5" xfId="0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</cellXfs>
  <cellStyles count="10">
    <cellStyle name="Hiperligação" xfId="8" builtinId="8"/>
    <cellStyle name="Moeda" xfId="1" builtinId="4"/>
    <cellStyle name="Moeda 2" xfId="5" xr:uid="{00000000-0005-0000-0000-000002000000}"/>
    <cellStyle name="Normal" xfId="0" builtinId="0"/>
    <cellStyle name="Normal 2" xfId="9" xr:uid="{00000000-0005-0000-0000-000004000000}"/>
    <cellStyle name="Percentagem" xfId="2" builtinId="5"/>
    <cellStyle name="Separador de milhares [0]" xfId="3" builtinId="6"/>
    <cellStyle name="Separador de milhares [0] 2" xfId="6" xr:uid="{00000000-0005-0000-0000-000007000000}"/>
    <cellStyle name="Vírgula" xfId="4" builtinId="3"/>
    <cellStyle name="Vírgula 2" xfId="7" xr:uid="{00000000-0005-0000-0000-000009000000}"/>
  </cellStyles>
  <dxfs count="10">
    <dxf>
      <font>
        <b/>
        <i val="0"/>
        <color theme="1"/>
      </font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6202" name="Imagem 2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261938</xdr:colOff>
      <xdr:row>1</xdr:row>
      <xdr:rowOff>547688</xdr:rowOff>
    </xdr:from>
    <xdr:to>
      <xdr:col>8</xdr:col>
      <xdr:colOff>130248</xdr:colOff>
      <xdr:row>1</xdr:row>
      <xdr:rowOff>1023217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344" y="642938"/>
          <a:ext cx="475529" cy="475529"/>
        </a:xfrm>
        <a:prstGeom prst="rect">
          <a:avLst/>
        </a:prstGeom>
      </xdr:spPr>
    </xdr:pic>
    <xdr:clientData/>
  </xdr:twoCellAnchor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E59ADD81-0C8F-48BC-82C6-7DF183017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801803</xdr:colOff>
      <xdr:row>1</xdr:row>
      <xdr:rowOff>28575</xdr:rowOff>
    </xdr:from>
    <xdr:to>
      <xdr:col>12</xdr:col>
      <xdr:colOff>417872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49303" y="219075"/>
          <a:ext cx="1521069" cy="48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349239</xdr:colOff>
      <xdr:row>1</xdr:row>
      <xdr:rowOff>31755</xdr:rowOff>
    </xdr:from>
    <xdr:to>
      <xdr:col>10</xdr:col>
      <xdr:colOff>824768</xdr:colOff>
      <xdr:row>3</xdr:row>
      <xdr:rowOff>52200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69989" y="232838"/>
          <a:ext cx="475529" cy="4755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484303</xdr:colOff>
      <xdr:row>1</xdr:row>
      <xdr:rowOff>176742</xdr:rowOff>
    </xdr:from>
    <xdr:to>
      <xdr:col>9</xdr:col>
      <xdr:colOff>100373</xdr:colOff>
      <xdr:row>3</xdr:row>
      <xdr:rowOff>205317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4553" y="377825"/>
          <a:ext cx="1436402" cy="483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10583</xdr:colOff>
      <xdr:row>2</xdr:row>
      <xdr:rowOff>0</xdr:rowOff>
    </xdr:from>
    <xdr:to>
      <xdr:col>7</xdr:col>
      <xdr:colOff>486112</xdr:colOff>
      <xdr:row>3</xdr:row>
      <xdr:rowOff>210945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0833" y="391583"/>
          <a:ext cx="475529" cy="4755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14784</xdr:colOff>
      <xdr:row>1</xdr:row>
      <xdr:rowOff>11207</xdr:rowOff>
    </xdr:from>
    <xdr:to>
      <xdr:col>2</xdr:col>
      <xdr:colOff>1459653</xdr:colOff>
      <xdr:row>3</xdr:row>
      <xdr:rowOff>115982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ED98B1F-8458-4F6E-9596-96A1713B2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37" y="20170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27294</xdr:colOff>
      <xdr:row>3</xdr:row>
      <xdr:rowOff>94529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0CBF5F8-A918-4F2A-81B1-89865AA40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118" y="190500"/>
          <a:ext cx="475529" cy="4755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14784</xdr:colOff>
      <xdr:row>1</xdr:row>
      <xdr:rowOff>11207</xdr:rowOff>
    </xdr:from>
    <xdr:to>
      <xdr:col>2</xdr:col>
      <xdr:colOff>1459653</xdr:colOff>
      <xdr:row>3</xdr:row>
      <xdr:rowOff>115982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6EFF948-11F8-436A-A386-D495B2560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059" y="20170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27294</xdr:colOff>
      <xdr:row>3</xdr:row>
      <xdr:rowOff>94529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C8D9F35-71B2-423E-8F6D-5B6EDD06D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474969" cy="4755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0</xdr:row>
      <xdr:rowOff>138393</xdr:rowOff>
    </xdr:from>
    <xdr:to>
      <xdr:col>11</xdr:col>
      <xdr:colOff>475529</xdr:colOff>
      <xdr:row>2</xdr:row>
      <xdr:rowOff>109097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0294" y="138393"/>
          <a:ext cx="509147" cy="474969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0</xdr:row>
      <xdr:rowOff>138393</xdr:rowOff>
    </xdr:from>
    <xdr:to>
      <xdr:col>12</xdr:col>
      <xdr:colOff>949577</xdr:colOff>
      <xdr:row>2</xdr:row>
      <xdr:rowOff>121290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4937" y="138393"/>
          <a:ext cx="1444316" cy="48716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95250</xdr:rowOff>
    </xdr:from>
    <xdr:to>
      <xdr:col>6</xdr:col>
      <xdr:colOff>208829</xdr:colOff>
      <xdr:row>2</xdr:row>
      <xdr:rowOff>189779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350" y="95250"/>
          <a:ext cx="475529" cy="55172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95250</xdr:rowOff>
    </xdr:from>
    <xdr:to>
      <xdr:col>8</xdr:col>
      <xdr:colOff>73277</xdr:colOff>
      <xdr:row>3</xdr:row>
      <xdr:rowOff>11472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3375" y="95250"/>
          <a:ext cx="1444877" cy="56392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304800</xdr:colOff>
      <xdr:row>1</xdr:row>
      <xdr:rowOff>161925</xdr:rowOff>
    </xdr:from>
    <xdr:ext cx="897237" cy="753798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352425"/>
          <a:ext cx="897237" cy="75379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600990</xdr:colOff>
      <xdr:row>1</xdr:row>
      <xdr:rowOff>95251</xdr:rowOff>
    </xdr:from>
    <xdr:to>
      <xdr:col>8</xdr:col>
      <xdr:colOff>2045859</xdr:colOff>
      <xdr:row>3</xdr:row>
      <xdr:rowOff>164307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0646" y="48815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1</xdr:row>
      <xdr:rowOff>95250</xdr:rowOff>
    </xdr:from>
    <xdr:to>
      <xdr:col>8</xdr:col>
      <xdr:colOff>570779</xdr:colOff>
      <xdr:row>3</xdr:row>
      <xdr:rowOff>154060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84906" y="488156"/>
          <a:ext cx="475529" cy="4755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704746</xdr:colOff>
      <xdr:row>3</xdr:row>
      <xdr:rowOff>13607</xdr:rowOff>
    </xdr:from>
    <xdr:to>
      <xdr:col>11</xdr:col>
      <xdr:colOff>334700</xdr:colOff>
      <xdr:row>3</xdr:row>
      <xdr:rowOff>499382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4925" y="68035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190499</xdr:colOff>
      <xdr:row>3</xdr:row>
      <xdr:rowOff>0</xdr:rowOff>
    </xdr:from>
    <xdr:to>
      <xdr:col>9</xdr:col>
      <xdr:colOff>666028</xdr:colOff>
      <xdr:row>3</xdr:row>
      <xdr:rowOff>475529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49062" y="654844"/>
          <a:ext cx="475529" cy="4755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111315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3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63498</xdr:colOff>
      <xdr:row>3</xdr:row>
      <xdr:rowOff>0</xdr:rowOff>
    </xdr:from>
    <xdr:to>
      <xdr:col>9</xdr:col>
      <xdr:colOff>539027</xdr:colOff>
      <xdr:row>3</xdr:row>
      <xdr:rowOff>475529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48" y="656167"/>
          <a:ext cx="475529" cy="4755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127192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3</xdr:row>
      <xdr:rowOff>0</xdr:rowOff>
    </xdr:from>
    <xdr:to>
      <xdr:col>9</xdr:col>
      <xdr:colOff>589829</xdr:colOff>
      <xdr:row>3</xdr:row>
      <xdr:rowOff>475529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44350" y="657225"/>
          <a:ext cx="475529" cy="4755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541460</xdr:colOff>
      <xdr:row>3</xdr:row>
      <xdr:rowOff>0</xdr:rowOff>
    </xdr:from>
    <xdr:to>
      <xdr:col>14</xdr:col>
      <xdr:colOff>131600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21166</xdr:colOff>
      <xdr:row>3</xdr:row>
      <xdr:rowOff>0</xdr:rowOff>
    </xdr:from>
    <xdr:to>
      <xdr:col>12</xdr:col>
      <xdr:colOff>496695</xdr:colOff>
      <xdr:row>3</xdr:row>
      <xdr:rowOff>475529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59166" y="656167"/>
          <a:ext cx="475529" cy="4755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131600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23812</xdr:colOff>
      <xdr:row>3</xdr:row>
      <xdr:rowOff>0</xdr:rowOff>
    </xdr:from>
    <xdr:to>
      <xdr:col>9</xdr:col>
      <xdr:colOff>499341</xdr:colOff>
      <xdr:row>3</xdr:row>
      <xdr:rowOff>475529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61093" y="654844"/>
          <a:ext cx="475529" cy="4755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541460</xdr:colOff>
      <xdr:row>3</xdr:row>
      <xdr:rowOff>0</xdr:rowOff>
    </xdr:from>
    <xdr:to>
      <xdr:col>12</xdr:col>
      <xdr:colOff>131600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587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63498</xdr:colOff>
      <xdr:row>3</xdr:row>
      <xdr:rowOff>0</xdr:rowOff>
    </xdr:from>
    <xdr:to>
      <xdr:col>10</xdr:col>
      <xdr:colOff>539027</xdr:colOff>
      <xdr:row>3</xdr:row>
      <xdr:rowOff>475529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14081" y="656167"/>
          <a:ext cx="475529" cy="4755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541460</xdr:colOff>
      <xdr:row>3</xdr:row>
      <xdr:rowOff>0</xdr:rowOff>
    </xdr:from>
    <xdr:to>
      <xdr:col>11</xdr:col>
      <xdr:colOff>131600</xdr:colOff>
      <xdr:row>3</xdr:row>
      <xdr:rowOff>485775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</xdr:row>
      <xdr:rowOff>0</xdr:rowOff>
    </xdr:from>
    <xdr:to>
      <xdr:col>9</xdr:col>
      <xdr:colOff>513629</xdr:colOff>
      <xdr:row>3</xdr:row>
      <xdr:rowOff>475529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53875" y="657225"/>
          <a:ext cx="475529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1:M90"/>
  <sheetViews>
    <sheetView showGridLines="0" tabSelected="1" topLeftCell="A46" zoomScaleNormal="100" workbookViewId="0"/>
  </sheetViews>
  <sheetFormatPr defaultColWidth="9.1796875" defaultRowHeight="12" x14ac:dyDescent="0.35"/>
  <cols>
    <col min="1" max="1" width="3.54296875" style="219" customWidth="1"/>
    <col min="2" max="2" width="45.453125" style="219" bestFit="1" customWidth="1"/>
    <col min="3" max="16384" width="9.1796875" style="219"/>
  </cols>
  <sheetData>
    <row r="1" spans="2:11" ht="12.5" thickBot="1" x14ac:dyDescent="0.4"/>
    <row r="2" spans="2:11" ht="87" customHeight="1" thickBot="1" x14ac:dyDescent="0.4">
      <c r="B2" s="902" t="s">
        <v>549</v>
      </c>
      <c r="C2" s="903"/>
      <c r="D2" s="903"/>
      <c r="E2" s="903"/>
      <c r="F2" s="903"/>
      <c r="G2" s="903"/>
      <c r="H2" s="903"/>
      <c r="I2" s="903"/>
      <c r="J2" s="903"/>
      <c r="K2" s="904"/>
    </row>
    <row r="3" spans="2:11" ht="18.75" customHeight="1" thickBot="1" x14ac:dyDescent="0.4">
      <c r="B3" s="638"/>
    </row>
    <row r="4" spans="2:11" ht="20.25" customHeight="1" x14ac:dyDescent="0.35">
      <c r="B4" s="916" t="s">
        <v>363</v>
      </c>
      <c r="C4" s="917"/>
      <c r="D4" s="917"/>
      <c r="E4" s="917"/>
      <c r="F4" s="917"/>
      <c r="G4" s="917"/>
      <c r="H4" s="917"/>
      <c r="I4" s="220"/>
      <c r="J4" s="220"/>
      <c r="K4" s="221"/>
    </row>
    <row r="5" spans="2:11" ht="15" customHeight="1" x14ac:dyDescent="0.35">
      <c r="B5" s="772" t="s">
        <v>370</v>
      </c>
      <c r="C5" s="305"/>
      <c r="D5" s="305"/>
      <c r="E5" s="305"/>
      <c r="F5" s="305"/>
      <c r="G5" s="305"/>
      <c r="H5" s="305"/>
      <c r="I5" s="222"/>
      <c r="J5" s="222"/>
      <c r="K5" s="223"/>
    </row>
    <row r="6" spans="2:11" ht="15" customHeight="1" x14ac:dyDescent="0.35">
      <c r="B6" s="772" t="s">
        <v>242</v>
      </c>
      <c r="C6" s="225"/>
      <c r="D6" s="225"/>
      <c r="E6" s="225"/>
      <c r="F6" s="225"/>
      <c r="G6" s="225"/>
      <c r="H6" s="222"/>
      <c r="I6" s="222"/>
      <c r="J6" s="222"/>
      <c r="K6" s="223"/>
    </row>
    <row r="7" spans="2:11" ht="15" customHeight="1" x14ac:dyDescent="0.35">
      <c r="B7" s="772" t="s">
        <v>243</v>
      </c>
      <c r="C7" s="225"/>
      <c r="D7" s="225"/>
      <c r="E7" s="225"/>
      <c r="F7" s="225"/>
      <c r="G7" s="225"/>
      <c r="H7" s="222"/>
      <c r="I7" s="222"/>
      <c r="J7" s="222"/>
      <c r="K7" s="223"/>
    </row>
    <row r="8" spans="2:11" ht="15" customHeight="1" x14ac:dyDescent="0.35">
      <c r="B8" s="772" t="s">
        <v>244</v>
      </c>
      <c r="C8" s="225"/>
      <c r="D8" s="225"/>
      <c r="E8" s="225"/>
      <c r="F8" s="225"/>
      <c r="G8" s="225"/>
      <c r="H8" s="222"/>
      <c r="I8" s="226"/>
      <c r="J8" s="222"/>
      <c r="K8" s="223"/>
    </row>
    <row r="9" spans="2:11" ht="15" customHeight="1" x14ac:dyDescent="0.35">
      <c r="B9" s="772" t="s">
        <v>245</v>
      </c>
      <c r="C9" s="225"/>
      <c r="D9" s="225"/>
      <c r="E9" s="225"/>
      <c r="F9" s="225"/>
      <c r="G9" s="225"/>
      <c r="H9" s="222"/>
      <c r="I9" s="222"/>
      <c r="J9" s="222"/>
      <c r="K9" s="223"/>
    </row>
    <row r="10" spans="2:11" ht="15" customHeight="1" x14ac:dyDescent="0.35">
      <c r="B10" s="772" t="s">
        <v>246</v>
      </c>
      <c r="C10" s="225"/>
      <c r="D10" s="225"/>
      <c r="E10" s="225"/>
      <c r="F10" s="225"/>
      <c r="G10" s="225"/>
      <c r="H10" s="222"/>
      <c r="I10" s="222"/>
      <c r="J10" s="222"/>
      <c r="K10" s="223"/>
    </row>
    <row r="11" spans="2:11" ht="15" customHeight="1" x14ac:dyDescent="0.35">
      <c r="B11" s="772" t="s">
        <v>195</v>
      </c>
      <c r="C11" s="225"/>
      <c r="D11" s="225"/>
      <c r="E11" s="225"/>
      <c r="F11" s="225"/>
      <c r="G11" s="225"/>
      <c r="H11" s="222"/>
      <c r="I11" s="222"/>
      <c r="J11" s="222"/>
      <c r="K11" s="223"/>
    </row>
    <row r="12" spans="2:11" ht="15" customHeight="1" x14ac:dyDescent="0.35">
      <c r="B12" s="772" t="s">
        <v>196</v>
      </c>
      <c r="C12" s="225"/>
      <c r="D12" s="225"/>
      <c r="E12" s="225"/>
      <c r="F12" s="225"/>
      <c r="G12" s="225"/>
      <c r="H12" s="222"/>
      <c r="I12" s="222"/>
      <c r="J12" s="222"/>
      <c r="K12" s="223"/>
    </row>
    <row r="13" spans="2:11" ht="15" customHeight="1" x14ac:dyDescent="0.35">
      <c r="B13" s="772" t="s">
        <v>249</v>
      </c>
      <c r="C13" s="225"/>
      <c r="D13" s="225"/>
      <c r="E13" s="225"/>
      <c r="F13" s="225"/>
      <c r="G13" s="225"/>
      <c r="H13" s="222"/>
      <c r="I13" s="222"/>
      <c r="J13" s="222"/>
      <c r="K13" s="223"/>
    </row>
    <row r="14" spans="2:11" ht="15" customHeight="1" x14ac:dyDescent="0.35">
      <c r="B14" s="772" t="s">
        <v>446</v>
      </c>
      <c r="C14" s="225"/>
      <c r="D14" s="225"/>
      <c r="E14" s="225"/>
      <c r="F14" s="225"/>
      <c r="G14" s="225"/>
      <c r="H14" s="222"/>
      <c r="I14" s="222"/>
      <c r="J14" s="222"/>
      <c r="K14" s="223"/>
    </row>
    <row r="15" spans="2:11" ht="29.25" customHeight="1" x14ac:dyDescent="0.35">
      <c r="B15" s="918" t="s">
        <v>532</v>
      </c>
      <c r="C15" s="919"/>
      <c r="D15" s="919"/>
      <c r="E15" s="919"/>
      <c r="F15" s="919"/>
      <c r="G15" s="919"/>
      <c r="H15" s="919"/>
      <c r="I15" s="919"/>
      <c r="J15" s="919"/>
      <c r="K15" s="924"/>
    </row>
    <row r="16" spans="2:11" ht="15" customHeight="1" x14ac:dyDescent="0.35">
      <c r="B16" s="771" t="s">
        <v>371</v>
      </c>
      <c r="C16" s="671"/>
      <c r="D16" s="671"/>
      <c r="E16" s="671"/>
      <c r="F16" s="671"/>
      <c r="G16" s="671"/>
      <c r="H16" s="671"/>
      <c r="I16" s="222"/>
      <c r="J16" s="222"/>
      <c r="K16" s="223"/>
    </row>
    <row r="17" spans="2:11" ht="15" customHeight="1" x14ac:dyDescent="0.35">
      <c r="B17" s="771" t="s">
        <v>372</v>
      </c>
      <c r="C17" s="225"/>
      <c r="D17" s="225"/>
      <c r="E17" s="225"/>
      <c r="F17" s="225"/>
      <c r="G17" s="225"/>
      <c r="H17" s="222"/>
      <c r="I17" s="222"/>
      <c r="J17" s="222"/>
      <c r="K17" s="223"/>
    </row>
    <row r="18" spans="2:11" ht="15" customHeight="1" x14ac:dyDescent="0.35">
      <c r="B18" s="771" t="s">
        <v>373</v>
      </c>
      <c r="C18" s="225"/>
      <c r="D18" s="225"/>
      <c r="E18" s="225"/>
      <c r="F18" s="225"/>
      <c r="G18" s="225"/>
      <c r="H18" s="222"/>
      <c r="I18" s="222"/>
      <c r="J18" s="222"/>
      <c r="K18" s="223"/>
    </row>
    <row r="19" spans="2:11" ht="15" customHeight="1" x14ac:dyDescent="0.35">
      <c r="B19" s="771" t="s">
        <v>374</v>
      </c>
      <c r="C19" s="225"/>
      <c r="D19" s="225"/>
      <c r="E19" s="225"/>
      <c r="F19" s="225"/>
      <c r="G19" s="225"/>
      <c r="H19" s="222"/>
      <c r="I19" s="222"/>
      <c r="J19" s="222"/>
      <c r="K19" s="223"/>
    </row>
    <row r="20" spans="2:11" ht="15" customHeight="1" x14ac:dyDescent="0.35">
      <c r="B20" s="771" t="s">
        <v>375</v>
      </c>
      <c r="C20" s="225"/>
      <c r="D20" s="225"/>
      <c r="E20" s="225"/>
      <c r="F20" s="225"/>
      <c r="G20" s="225"/>
      <c r="H20" s="222"/>
      <c r="I20" s="222"/>
      <c r="J20" s="222"/>
      <c r="K20" s="223"/>
    </row>
    <row r="21" spans="2:11" ht="15" customHeight="1" x14ac:dyDescent="0.35">
      <c r="B21" s="771" t="s">
        <v>234</v>
      </c>
      <c r="C21" s="225"/>
      <c r="D21" s="225"/>
      <c r="E21" s="225"/>
      <c r="F21" s="225"/>
      <c r="G21" s="225"/>
      <c r="H21" s="222"/>
      <c r="I21" s="222"/>
      <c r="J21" s="222"/>
      <c r="K21" s="223"/>
    </row>
    <row r="22" spans="2:11" ht="15" customHeight="1" x14ac:dyDescent="0.35">
      <c r="B22" s="771" t="s">
        <v>235</v>
      </c>
      <c r="C22" s="529"/>
      <c r="D22" s="529"/>
      <c r="E22" s="529"/>
      <c r="F22" s="529"/>
      <c r="G22" s="529"/>
      <c r="H22" s="222"/>
      <c r="I22" s="222"/>
      <c r="J22" s="222"/>
      <c r="K22" s="223"/>
    </row>
    <row r="23" spans="2:11" ht="15" customHeight="1" x14ac:dyDescent="0.35">
      <c r="B23" s="224"/>
      <c r="C23" s="225"/>
      <c r="D23" s="225"/>
      <c r="E23" s="225"/>
      <c r="F23" s="225"/>
      <c r="G23" s="225"/>
      <c r="H23" s="222"/>
      <c r="I23" s="222"/>
      <c r="J23" s="222"/>
      <c r="K23" s="223"/>
    </row>
    <row r="24" spans="2:11" s="227" customFormat="1" ht="21" customHeight="1" x14ac:dyDescent="0.35">
      <c r="B24" s="752" t="s">
        <v>112</v>
      </c>
      <c r="C24" s="753"/>
      <c r="D24" s="753"/>
      <c r="E24" s="753"/>
      <c r="F24" s="753"/>
      <c r="G24" s="753"/>
      <c r="H24" s="753"/>
      <c r="I24" s="753"/>
      <c r="J24" s="753"/>
      <c r="K24" s="754"/>
    </row>
    <row r="25" spans="2:11" s="227" customFormat="1" ht="13" x14ac:dyDescent="0.35">
      <c r="B25" s="228"/>
      <c r="C25" s="229"/>
      <c r="D25" s="229"/>
      <c r="E25" s="229"/>
      <c r="F25" s="229"/>
      <c r="G25" s="229"/>
      <c r="H25" s="229"/>
      <c r="I25" s="229"/>
      <c r="J25" s="229"/>
      <c r="K25" s="230"/>
    </row>
    <row r="26" spans="2:11" s="227" customFormat="1" ht="13" x14ac:dyDescent="0.35">
      <c r="B26" s="231" t="s">
        <v>111</v>
      </c>
      <c r="C26" s="229"/>
      <c r="D26" s="229"/>
      <c r="E26" s="229"/>
      <c r="F26" s="229"/>
      <c r="G26" s="229"/>
      <c r="H26" s="229"/>
      <c r="I26" s="229"/>
      <c r="J26" s="229"/>
      <c r="K26" s="230"/>
    </row>
    <row r="27" spans="2:11" s="227" customFormat="1" ht="12" customHeight="1" x14ac:dyDescent="0.35">
      <c r="B27" s="232" t="s">
        <v>424</v>
      </c>
      <c r="C27" s="229"/>
      <c r="D27" s="229"/>
      <c r="E27" s="229"/>
      <c r="F27" s="229"/>
      <c r="G27" s="229"/>
      <c r="H27" s="229"/>
      <c r="I27" s="229"/>
      <c r="J27" s="229"/>
      <c r="K27" s="230"/>
    </row>
    <row r="28" spans="2:11" s="227" customFormat="1" ht="12" customHeight="1" x14ac:dyDescent="0.35">
      <c r="B28" s="232" t="s">
        <v>425</v>
      </c>
      <c r="C28" s="229"/>
      <c r="D28" s="229"/>
      <c r="E28" s="229"/>
      <c r="F28" s="229"/>
      <c r="G28" s="229"/>
      <c r="H28" s="229"/>
      <c r="I28" s="229"/>
      <c r="J28" s="229"/>
      <c r="K28" s="230"/>
    </row>
    <row r="29" spans="2:11" s="227" customFormat="1" ht="12.5" x14ac:dyDescent="0.35">
      <c r="B29" s="232" t="s">
        <v>426</v>
      </c>
      <c r="C29" s="229"/>
      <c r="D29" s="229"/>
      <c r="E29" s="229"/>
      <c r="F29" s="229"/>
      <c r="G29" s="229"/>
      <c r="H29" s="229"/>
      <c r="I29" s="229"/>
      <c r="J29" s="229"/>
      <c r="K29" s="230"/>
    </row>
    <row r="30" spans="2:11" s="227" customFormat="1" ht="12.5" x14ac:dyDescent="0.35">
      <c r="B30" s="232" t="s">
        <v>427</v>
      </c>
      <c r="C30" s="229"/>
      <c r="D30" s="229"/>
      <c r="E30" s="229"/>
      <c r="F30" s="229"/>
      <c r="G30" s="229"/>
      <c r="H30" s="229"/>
      <c r="I30" s="229"/>
      <c r="J30" s="229"/>
      <c r="K30" s="230"/>
    </row>
    <row r="31" spans="2:11" s="227" customFormat="1" ht="12.5" x14ac:dyDescent="0.35">
      <c r="B31" s="232" t="s">
        <v>428</v>
      </c>
      <c r="C31" s="229"/>
      <c r="D31" s="229"/>
      <c r="E31" s="229"/>
      <c r="F31" s="229"/>
      <c r="G31" s="229"/>
      <c r="H31" s="229"/>
      <c r="I31" s="229"/>
      <c r="J31" s="229"/>
      <c r="K31" s="230"/>
    </row>
    <row r="32" spans="2:11" s="227" customFormat="1" ht="12.5" x14ac:dyDescent="0.35">
      <c r="B32" s="232"/>
      <c r="C32" s="229"/>
      <c r="D32" s="229"/>
      <c r="E32" s="229"/>
      <c r="F32" s="229"/>
      <c r="G32" s="229"/>
      <c r="H32" s="229"/>
      <c r="I32" s="229"/>
      <c r="J32" s="229"/>
      <c r="K32" s="230"/>
    </row>
    <row r="33" spans="2:11" s="227" customFormat="1" ht="13" x14ac:dyDescent="0.35">
      <c r="B33" s="231" t="s">
        <v>248</v>
      </c>
      <c r="C33" s="229"/>
      <c r="D33" s="229"/>
      <c r="E33" s="229"/>
      <c r="F33" s="229"/>
      <c r="G33" s="229"/>
      <c r="H33" s="229"/>
      <c r="I33" s="229"/>
      <c r="J33" s="229"/>
      <c r="K33" s="230"/>
    </row>
    <row r="34" spans="2:11" s="227" customFormat="1" ht="12.5" x14ac:dyDescent="0.35">
      <c r="B34" s="232" t="s">
        <v>429</v>
      </c>
      <c r="C34" s="229"/>
      <c r="D34" s="229"/>
      <c r="E34" s="229"/>
      <c r="F34" s="229"/>
      <c r="G34" s="229"/>
      <c r="H34" s="229"/>
      <c r="I34" s="229"/>
      <c r="J34" s="229"/>
      <c r="K34" s="230"/>
    </row>
    <row r="35" spans="2:11" s="227" customFormat="1" ht="12.5" x14ac:dyDescent="0.35">
      <c r="B35" s="232" t="s">
        <v>430</v>
      </c>
      <c r="C35" s="229"/>
      <c r="D35" s="229"/>
      <c r="E35" s="229"/>
      <c r="F35" s="229"/>
      <c r="G35" s="229"/>
      <c r="H35" s="229"/>
      <c r="I35" s="229"/>
      <c r="J35" s="229"/>
      <c r="K35" s="230"/>
    </row>
    <row r="36" spans="2:11" s="227" customFormat="1" ht="12.5" x14ac:dyDescent="0.35">
      <c r="B36" s="232" t="s">
        <v>431</v>
      </c>
      <c r="C36" s="229"/>
      <c r="D36" s="229"/>
      <c r="E36" s="229"/>
      <c r="F36" s="229"/>
      <c r="G36" s="229"/>
      <c r="H36" s="229"/>
      <c r="I36" s="229"/>
      <c r="J36" s="229"/>
      <c r="K36" s="230"/>
    </row>
    <row r="37" spans="2:11" s="227" customFormat="1" ht="12.5" x14ac:dyDescent="0.35">
      <c r="B37" s="232" t="s">
        <v>432</v>
      </c>
      <c r="C37" s="229"/>
      <c r="D37" s="229"/>
      <c r="E37" s="229"/>
      <c r="F37" s="229"/>
      <c r="G37" s="229"/>
      <c r="H37" s="229"/>
      <c r="I37" s="229"/>
      <c r="J37" s="229"/>
      <c r="K37" s="230"/>
    </row>
    <row r="38" spans="2:11" s="227" customFormat="1" ht="12.5" x14ac:dyDescent="0.35">
      <c r="B38" s="232" t="s">
        <v>433</v>
      </c>
      <c r="C38" s="229"/>
      <c r="D38" s="229"/>
      <c r="E38" s="229"/>
      <c r="F38" s="229"/>
      <c r="G38" s="229"/>
      <c r="H38" s="229"/>
      <c r="I38" s="229"/>
      <c r="J38" s="229"/>
      <c r="K38" s="230"/>
    </row>
    <row r="39" spans="2:11" s="227" customFormat="1" ht="12.5" x14ac:dyDescent="0.35">
      <c r="B39" s="232" t="s">
        <v>434</v>
      </c>
      <c r="C39" s="229"/>
      <c r="D39" s="229"/>
      <c r="E39" s="229"/>
      <c r="F39" s="229"/>
      <c r="G39" s="229"/>
      <c r="H39" s="229"/>
      <c r="I39" s="229"/>
      <c r="J39" s="229"/>
      <c r="K39" s="230"/>
    </row>
    <row r="40" spans="2:11" s="227" customFormat="1" ht="12.5" x14ac:dyDescent="0.35">
      <c r="B40" s="232"/>
      <c r="C40" s="229"/>
      <c r="D40" s="229"/>
      <c r="E40" s="229"/>
      <c r="F40" s="229"/>
      <c r="G40" s="229"/>
      <c r="H40" s="229"/>
      <c r="I40" s="229"/>
      <c r="J40" s="229"/>
      <c r="K40" s="230"/>
    </row>
    <row r="41" spans="2:11" s="227" customFormat="1" ht="13" x14ac:dyDescent="0.35">
      <c r="B41" s="231" t="s">
        <v>247</v>
      </c>
      <c r="C41" s="229"/>
      <c r="D41" s="229"/>
      <c r="E41" s="229"/>
      <c r="F41" s="229"/>
      <c r="G41" s="229"/>
      <c r="H41" s="229"/>
      <c r="I41" s="229"/>
      <c r="J41" s="229"/>
      <c r="K41" s="230"/>
    </row>
    <row r="42" spans="2:11" s="227" customFormat="1" ht="12.5" x14ac:dyDescent="0.35">
      <c r="B42" s="232" t="s">
        <v>435</v>
      </c>
      <c r="C42" s="229"/>
      <c r="D42" s="229"/>
      <c r="E42" s="229"/>
      <c r="F42" s="229"/>
      <c r="G42" s="229"/>
      <c r="H42" s="229"/>
      <c r="I42" s="229"/>
      <c r="J42" s="229"/>
      <c r="K42" s="230"/>
    </row>
    <row r="43" spans="2:11" s="227" customFormat="1" ht="12.5" x14ac:dyDescent="0.35">
      <c r="B43" s="232" t="s">
        <v>436</v>
      </c>
      <c r="C43" s="229"/>
      <c r="D43" s="229"/>
      <c r="E43" s="229"/>
      <c r="F43" s="229"/>
      <c r="G43" s="229"/>
      <c r="H43" s="229"/>
      <c r="I43" s="229"/>
      <c r="J43" s="229"/>
      <c r="K43" s="230"/>
    </row>
    <row r="44" spans="2:11" s="227" customFormat="1" ht="12.5" x14ac:dyDescent="0.35">
      <c r="B44" s="232"/>
      <c r="C44" s="229"/>
      <c r="D44" s="229"/>
      <c r="E44" s="229"/>
      <c r="F44" s="229"/>
      <c r="G44" s="229"/>
      <c r="H44" s="229"/>
      <c r="I44" s="229"/>
      <c r="J44" s="229"/>
      <c r="K44" s="230"/>
    </row>
    <row r="45" spans="2:11" s="227" customFormat="1" ht="18.75" customHeight="1" x14ac:dyDescent="0.35">
      <c r="B45" s="920" t="s">
        <v>378</v>
      </c>
      <c r="C45" s="921"/>
      <c r="D45" s="921"/>
      <c r="E45" s="921"/>
      <c r="F45" s="921"/>
      <c r="G45" s="229"/>
      <c r="H45" s="229"/>
      <c r="I45" s="229"/>
      <c r="J45" s="229"/>
      <c r="K45" s="230"/>
    </row>
    <row r="46" spans="2:11" s="227" customFormat="1" ht="12.5" x14ac:dyDescent="0.35">
      <c r="B46" s="232" t="s">
        <v>437</v>
      </c>
      <c r="C46" s="229"/>
      <c r="D46" s="229"/>
      <c r="E46" s="229"/>
      <c r="F46" s="229"/>
      <c r="G46" s="229"/>
      <c r="H46" s="229"/>
      <c r="I46" s="229"/>
      <c r="J46" s="229"/>
      <c r="K46" s="230"/>
    </row>
    <row r="47" spans="2:11" s="227" customFormat="1" ht="24" customHeight="1" x14ac:dyDescent="0.35">
      <c r="B47" s="922" t="s">
        <v>438</v>
      </c>
      <c r="C47" s="911"/>
      <c r="D47" s="911"/>
      <c r="E47" s="911"/>
      <c r="F47" s="911"/>
      <c r="G47" s="911"/>
      <c r="H47" s="911"/>
      <c r="I47" s="911"/>
      <c r="J47" s="911"/>
      <c r="K47" s="923"/>
    </row>
    <row r="48" spans="2:11" s="227" customFormat="1" ht="12.5" x14ac:dyDescent="0.35">
      <c r="B48" s="232" t="s">
        <v>439</v>
      </c>
      <c r="C48" s="229"/>
      <c r="D48" s="229"/>
      <c r="E48" s="229"/>
      <c r="F48" s="229"/>
      <c r="G48" s="229"/>
      <c r="H48" s="229"/>
      <c r="I48" s="229"/>
      <c r="J48" s="229"/>
      <c r="K48" s="230"/>
    </row>
    <row r="49" spans="2:13" s="227" customFormat="1" ht="12.5" x14ac:dyDescent="0.35">
      <c r="B49" s="232" t="s">
        <v>440</v>
      </c>
      <c r="C49" s="229"/>
      <c r="D49" s="229"/>
      <c r="E49" s="229"/>
      <c r="F49" s="229"/>
      <c r="G49" s="229"/>
      <c r="H49" s="229"/>
      <c r="I49" s="229"/>
      <c r="J49" s="229"/>
      <c r="K49" s="230"/>
    </row>
    <row r="50" spans="2:13" s="227" customFormat="1" ht="12.5" x14ac:dyDescent="0.35">
      <c r="B50" s="233"/>
      <c r="C50" s="229"/>
      <c r="D50" s="229"/>
      <c r="E50" s="229"/>
      <c r="F50" s="229"/>
      <c r="G50" s="229"/>
      <c r="H50" s="229"/>
      <c r="I50" s="229"/>
      <c r="J50" s="229"/>
      <c r="K50" s="230"/>
    </row>
    <row r="51" spans="2:13" s="227" customFormat="1" ht="13" x14ac:dyDescent="0.35">
      <c r="B51" s="373" t="s">
        <v>379</v>
      </c>
      <c r="C51" s="229"/>
      <c r="D51" s="229"/>
      <c r="E51" s="229"/>
      <c r="F51" s="229"/>
      <c r="G51" s="229"/>
      <c r="H51" s="229"/>
      <c r="I51" s="229"/>
      <c r="J51" s="229"/>
      <c r="K51" s="230"/>
    </row>
    <row r="52" spans="2:13" s="227" customFormat="1" ht="13" x14ac:dyDescent="0.35">
      <c r="B52" s="232" t="s">
        <v>441</v>
      </c>
      <c r="C52" s="229"/>
      <c r="D52" s="229"/>
      <c r="E52" s="229"/>
      <c r="F52" s="229"/>
      <c r="G52" s="229"/>
      <c r="H52" s="229"/>
      <c r="I52" s="229"/>
      <c r="J52" s="229"/>
      <c r="K52" s="230"/>
    </row>
    <row r="53" spans="2:13" s="227" customFormat="1" ht="13.5" customHeight="1" x14ac:dyDescent="0.35">
      <c r="B53" s="233"/>
      <c r="C53" s="229"/>
      <c r="D53" s="229"/>
      <c r="E53" s="229"/>
      <c r="F53" s="229"/>
      <c r="G53" s="229"/>
      <c r="H53" s="229"/>
      <c r="I53" s="229"/>
      <c r="J53" s="229"/>
      <c r="K53" s="230"/>
    </row>
    <row r="54" spans="2:13" ht="13.5" customHeight="1" x14ac:dyDescent="0.35">
      <c r="B54" s="373" t="s">
        <v>380</v>
      </c>
      <c r="C54" s="225"/>
      <c r="D54" s="225"/>
      <c r="E54" s="225"/>
      <c r="F54" s="225"/>
      <c r="G54" s="225"/>
      <c r="H54" s="222"/>
      <c r="I54" s="222"/>
      <c r="J54" s="222"/>
      <c r="K54" s="223"/>
      <c r="M54" s="227"/>
    </row>
    <row r="55" spans="2:13" ht="13.5" customHeight="1" x14ac:dyDescent="0.35">
      <c r="B55" s="233" t="s">
        <v>442</v>
      </c>
      <c r="C55" s="225"/>
      <c r="D55" s="225"/>
      <c r="E55" s="225"/>
      <c r="F55" s="225"/>
      <c r="G55" s="225"/>
      <c r="H55" s="222"/>
      <c r="I55" s="222"/>
      <c r="J55" s="222"/>
      <c r="K55" s="223"/>
      <c r="M55" s="227"/>
    </row>
    <row r="56" spans="2:13" ht="10.5" customHeight="1" x14ac:dyDescent="0.35">
      <c r="B56" s="233"/>
      <c r="C56" s="225"/>
      <c r="D56" s="225"/>
      <c r="E56" s="225"/>
      <c r="F56" s="225"/>
      <c r="G56" s="225"/>
      <c r="H56" s="222"/>
      <c r="I56" s="222"/>
      <c r="J56" s="222"/>
      <c r="K56" s="223"/>
      <c r="M56" s="227"/>
    </row>
    <row r="57" spans="2:13" ht="13.5" customHeight="1" x14ac:dyDescent="0.35">
      <c r="B57" s="231" t="s">
        <v>381</v>
      </c>
      <c r="C57" s="668"/>
      <c r="D57" s="668"/>
      <c r="E57" s="668"/>
      <c r="F57" s="668"/>
      <c r="G57" s="668"/>
      <c r="H57" s="222"/>
      <c r="I57" s="222"/>
      <c r="J57" s="222"/>
      <c r="K57" s="223"/>
      <c r="M57" s="227"/>
    </row>
    <row r="58" spans="2:13" ht="12.5" x14ac:dyDescent="0.35">
      <c r="B58" s="905" t="s">
        <v>443</v>
      </c>
      <c r="C58" s="906"/>
      <c r="D58" s="906"/>
      <c r="E58" s="906"/>
      <c r="F58" s="906"/>
      <c r="G58" s="906"/>
      <c r="H58" s="906"/>
      <c r="I58" s="906"/>
      <c r="J58" s="906"/>
      <c r="K58" s="907"/>
      <c r="M58" s="227"/>
    </row>
    <row r="59" spans="2:13" ht="15" customHeight="1" x14ac:dyDescent="0.35">
      <c r="B59" s="669"/>
      <c r="C59" s="670"/>
      <c r="D59" s="670"/>
      <c r="E59" s="670"/>
      <c r="F59" s="670"/>
      <c r="G59" s="670"/>
      <c r="H59" s="670"/>
      <c r="I59" s="670"/>
      <c r="J59" s="670"/>
      <c r="K59" s="680"/>
      <c r="M59" s="227"/>
    </row>
    <row r="60" spans="2:13" ht="16.5" customHeight="1" x14ac:dyDescent="0.35">
      <c r="B60" s="231" t="s">
        <v>236</v>
      </c>
      <c r="C60" s="234"/>
      <c r="D60" s="234"/>
      <c r="E60" s="234"/>
      <c r="F60" s="234"/>
      <c r="G60" s="234"/>
      <c r="H60" s="222"/>
      <c r="I60" s="222"/>
      <c r="J60" s="222"/>
      <c r="K60" s="223"/>
    </row>
    <row r="61" spans="2:13" ht="14.25" customHeight="1" x14ac:dyDescent="0.35">
      <c r="B61" s="905" t="s">
        <v>444</v>
      </c>
      <c r="C61" s="906"/>
      <c r="D61" s="906"/>
      <c r="E61" s="906"/>
      <c r="F61" s="906"/>
      <c r="G61" s="906"/>
      <c r="H61" s="906"/>
      <c r="I61" s="906"/>
      <c r="J61" s="906"/>
      <c r="K61" s="907"/>
    </row>
    <row r="62" spans="2:13" ht="12.75" customHeight="1" x14ac:dyDescent="0.35">
      <c r="B62" s="905"/>
      <c r="C62" s="906"/>
      <c r="D62" s="906"/>
      <c r="E62" s="906"/>
      <c r="F62" s="906"/>
      <c r="G62" s="906"/>
      <c r="H62" s="906"/>
      <c r="I62" s="906"/>
      <c r="J62" s="906"/>
      <c r="K62" s="907"/>
    </row>
    <row r="63" spans="2:13" x14ac:dyDescent="0.35">
      <c r="B63" s="905" t="s">
        <v>445</v>
      </c>
      <c r="C63" s="906"/>
      <c r="D63" s="906"/>
      <c r="E63" s="906"/>
      <c r="F63" s="906"/>
      <c r="G63" s="906"/>
      <c r="H63" s="906"/>
      <c r="I63" s="906"/>
      <c r="J63" s="906"/>
      <c r="K63" s="907"/>
    </row>
    <row r="64" spans="2:13" x14ac:dyDescent="0.35">
      <c r="B64" s="905"/>
      <c r="C64" s="906"/>
      <c r="D64" s="906"/>
      <c r="E64" s="906"/>
      <c r="F64" s="906"/>
      <c r="G64" s="906"/>
      <c r="H64" s="906"/>
      <c r="I64" s="906"/>
      <c r="J64" s="906"/>
      <c r="K64" s="907"/>
    </row>
    <row r="65" spans="2:11" ht="12.5" x14ac:dyDescent="0.35">
      <c r="B65" s="235"/>
      <c r="C65" s="368"/>
      <c r="D65" s="368"/>
      <c r="E65" s="368"/>
      <c r="F65" s="368"/>
      <c r="G65" s="368"/>
      <c r="H65" s="222"/>
      <c r="I65" s="222"/>
      <c r="J65" s="222"/>
      <c r="K65" s="223"/>
    </row>
    <row r="66" spans="2:11" ht="14.25" customHeight="1" x14ac:dyDescent="0.35">
      <c r="B66" s="231" t="s">
        <v>237</v>
      </c>
      <c r="C66" s="528"/>
      <c r="D66" s="528"/>
      <c r="E66" s="528"/>
      <c r="F66" s="528"/>
      <c r="G66" s="528"/>
      <c r="H66" s="222"/>
      <c r="I66" s="222"/>
      <c r="J66" s="222"/>
      <c r="K66" s="223"/>
    </row>
    <row r="67" spans="2:11" ht="25.5" customHeight="1" x14ac:dyDescent="0.35">
      <c r="B67" s="905" t="s">
        <v>423</v>
      </c>
      <c r="C67" s="906"/>
      <c r="D67" s="906"/>
      <c r="E67" s="906"/>
      <c r="F67" s="906"/>
      <c r="G67" s="906"/>
      <c r="H67" s="906"/>
      <c r="I67" s="906"/>
      <c r="J67" s="906"/>
      <c r="K67" s="907"/>
    </row>
    <row r="68" spans="2:11" ht="12.5" x14ac:dyDescent="0.35">
      <c r="B68" s="232"/>
      <c r="C68" s="709"/>
      <c r="D68" s="709"/>
      <c r="E68" s="709"/>
      <c r="F68" s="709"/>
      <c r="G68" s="709"/>
      <c r="H68" s="709"/>
      <c r="I68" s="709"/>
      <c r="J68" s="709"/>
      <c r="K68" s="680"/>
    </row>
    <row r="69" spans="2:11" ht="11.25" customHeight="1" x14ac:dyDescent="0.35">
      <c r="B69" s="739"/>
      <c r="C69" s="740"/>
      <c r="D69" s="740"/>
      <c r="E69" s="740"/>
      <c r="F69" s="740"/>
      <c r="G69" s="740"/>
      <c r="H69" s="741"/>
      <c r="I69" s="741"/>
      <c r="J69" s="741"/>
      <c r="K69" s="742"/>
    </row>
    <row r="70" spans="2:11" ht="17.25" customHeight="1" x14ac:dyDescent="0.35">
      <c r="B70" s="743" t="s">
        <v>417</v>
      </c>
      <c r="C70" s="744"/>
      <c r="D70" s="744"/>
      <c r="E70" s="744"/>
      <c r="F70" s="744"/>
      <c r="G70" s="744"/>
      <c r="H70" s="745"/>
      <c r="I70" s="745"/>
      <c r="J70" s="745"/>
      <c r="K70" s="746"/>
    </row>
    <row r="71" spans="2:11" ht="12.75" customHeight="1" x14ac:dyDescent="0.35">
      <c r="B71" s="925" t="s">
        <v>420</v>
      </c>
      <c r="C71" s="926"/>
      <c r="D71" s="926"/>
      <c r="E71" s="926"/>
      <c r="F71" s="926"/>
      <c r="G71" s="926"/>
      <c r="H71" s="926"/>
      <c r="I71" s="926"/>
      <c r="J71" s="926"/>
      <c r="K71" s="927"/>
    </row>
    <row r="72" spans="2:11" ht="12.75" customHeight="1" x14ac:dyDescent="0.35">
      <c r="B72" s="747"/>
      <c r="C72" s="748"/>
      <c r="D72" s="748"/>
      <c r="E72" s="748"/>
      <c r="F72" s="748"/>
      <c r="G72" s="748"/>
      <c r="H72" s="748"/>
      <c r="I72" s="748"/>
      <c r="J72" s="748"/>
      <c r="K72" s="749"/>
    </row>
    <row r="73" spans="2:11" ht="17.25" customHeight="1" x14ac:dyDescent="0.35">
      <c r="B73" s="908" t="s">
        <v>418</v>
      </c>
      <c r="C73" s="909"/>
      <c r="D73" s="909"/>
      <c r="E73" s="909"/>
      <c r="F73" s="909"/>
      <c r="G73" s="909"/>
      <c r="H73" s="909"/>
      <c r="I73" s="909"/>
      <c r="J73" s="909"/>
      <c r="K73" s="910"/>
    </row>
    <row r="74" spans="2:11" ht="13" x14ac:dyDescent="0.35">
      <c r="B74" s="750" t="s">
        <v>419</v>
      </c>
      <c r="C74" s="751"/>
      <c r="D74" s="751"/>
      <c r="E74" s="751"/>
      <c r="F74" s="751"/>
      <c r="G74" s="751"/>
      <c r="H74" s="745"/>
      <c r="I74" s="745"/>
      <c r="J74" s="745"/>
      <c r="K74" s="746"/>
    </row>
    <row r="75" spans="2:11" ht="13" x14ac:dyDescent="0.35">
      <c r="B75" s="750"/>
      <c r="C75" s="751"/>
      <c r="D75" s="751"/>
      <c r="E75" s="751"/>
      <c r="F75" s="751"/>
      <c r="G75" s="751"/>
      <c r="H75" s="745"/>
      <c r="I75" s="745"/>
      <c r="J75" s="745"/>
      <c r="K75" s="746"/>
    </row>
    <row r="76" spans="2:11" ht="17.25" customHeight="1" x14ac:dyDescent="0.35">
      <c r="B76" s="236" t="s">
        <v>213</v>
      </c>
      <c r="C76" s="240"/>
      <c r="D76" s="240"/>
      <c r="E76" s="240"/>
      <c r="F76" s="240"/>
      <c r="G76" s="240"/>
      <c r="H76" s="237"/>
      <c r="I76" s="237"/>
      <c r="J76" s="237"/>
      <c r="K76" s="238"/>
    </row>
    <row r="77" spans="2:11" ht="11.25" customHeight="1" x14ac:dyDescent="0.35">
      <c r="B77" s="239"/>
      <c r="C77" s="241"/>
      <c r="D77" s="241"/>
      <c r="E77" s="241"/>
      <c r="F77" s="241"/>
      <c r="G77" s="241"/>
      <c r="H77" s="222"/>
      <c r="I77" s="222"/>
      <c r="J77" s="222"/>
      <c r="K77" s="223"/>
    </row>
    <row r="78" spans="2:11" ht="15" customHeight="1" x14ac:dyDescent="0.35">
      <c r="B78" s="239" t="s">
        <v>421</v>
      </c>
      <c r="C78" s="241"/>
      <c r="D78" s="241"/>
      <c r="E78" s="241"/>
      <c r="F78" s="241"/>
      <c r="G78" s="241"/>
      <c r="H78" s="222"/>
      <c r="I78" s="222"/>
      <c r="J78" s="222"/>
      <c r="K78" s="223"/>
    </row>
    <row r="79" spans="2:11" ht="27" customHeight="1" x14ac:dyDescent="0.35">
      <c r="B79" s="912" t="s">
        <v>447</v>
      </c>
      <c r="C79" s="913"/>
      <c r="D79" s="913"/>
      <c r="E79" s="913"/>
      <c r="F79" s="913"/>
      <c r="G79" s="913"/>
      <c r="H79" s="914"/>
      <c r="I79" s="914"/>
      <c r="J79" s="914"/>
      <c r="K79" s="915"/>
    </row>
    <row r="80" spans="2:11" ht="14.5" x14ac:dyDescent="0.35">
      <c r="B80" s="708"/>
      <c r="C80" s="709"/>
      <c r="D80" s="709"/>
      <c r="E80" s="709"/>
      <c r="F80" s="709"/>
      <c r="G80" s="709"/>
      <c r="H80" s="710"/>
      <c r="I80" s="710"/>
      <c r="J80" s="710"/>
      <c r="K80" s="711"/>
    </row>
    <row r="81" spans="2:11" ht="15" customHeight="1" x14ac:dyDescent="0.35">
      <c r="B81" s="918" t="s">
        <v>422</v>
      </c>
      <c r="C81" s="919"/>
      <c r="D81" s="367"/>
      <c r="E81" s="367"/>
      <c r="F81" s="367"/>
      <c r="G81" s="367"/>
      <c r="H81" s="222"/>
      <c r="I81" s="222"/>
      <c r="J81" s="222"/>
      <c r="K81" s="223"/>
    </row>
    <row r="82" spans="2:11" ht="12.5" x14ac:dyDescent="0.35">
      <c r="B82" s="905" t="s">
        <v>448</v>
      </c>
      <c r="C82" s="911"/>
      <c r="D82" s="911"/>
      <c r="E82" s="911"/>
      <c r="F82" s="911"/>
      <c r="G82" s="911"/>
      <c r="H82" s="222"/>
      <c r="I82" s="222"/>
      <c r="J82" s="222"/>
      <c r="K82" s="223"/>
    </row>
    <row r="83" spans="2:11" ht="12.5" x14ac:dyDescent="0.35">
      <c r="B83" s="707"/>
      <c r="C83" s="706"/>
      <c r="D83" s="706"/>
      <c r="E83" s="706"/>
      <c r="F83" s="706"/>
      <c r="G83" s="706"/>
      <c r="H83" s="222"/>
      <c r="I83" s="222"/>
      <c r="J83" s="222"/>
      <c r="K83" s="223"/>
    </row>
    <row r="84" spans="2:11" ht="15" customHeight="1" x14ac:dyDescent="0.35">
      <c r="B84" s="934" t="s">
        <v>250</v>
      </c>
      <c r="C84" s="935"/>
      <c r="D84" s="935"/>
      <c r="E84" s="935"/>
      <c r="F84" s="935"/>
      <c r="G84" s="935"/>
      <c r="H84" s="935"/>
      <c r="I84" s="737"/>
      <c r="J84" s="737"/>
      <c r="K84" s="738"/>
    </row>
    <row r="85" spans="2:11" ht="12.5" x14ac:dyDescent="0.35">
      <c r="B85" s="755"/>
      <c r="C85" s="756"/>
      <c r="D85" s="756"/>
      <c r="E85" s="756"/>
      <c r="F85" s="756"/>
      <c r="G85" s="756"/>
      <c r="H85" s="757"/>
      <c r="I85" s="757"/>
      <c r="J85" s="757"/>
      <c r="K85" s="758"/>
    </row>
    <row r="86" spans="2:11" x14ac:dyDescent="0.35">
      <c r="B86" s="931" t="s">
        <v>238</v>
      </c>
      <c r="C86" s="932"/>
      <c r="D86" s="932"/>
      <c r="E86" s="932"/>
      <c r="F86" s="932"/>
      <c r="G86" s="932"/>
      <c r="H86" s="932"/>
      <c r="I86" s="932"/>
      <c r="J86" s="932"/>
      <c r="K86" s="933"/>
    </row>
    <row r="87" spans="2:11" x14ac:dyDescent="0.35">
      <c r="B87" s="931"/>
      <c r="C87" s="932"/>
      <c r="D87" s="932"/>
      <c r="E87" s="932"/>
      <c r="F87" s="932"/>
      <c r="G87" s="932"/>
      <c r="H87" s="932"/>
      <c r="I87" s="932"/>
      <c r="J87" s="932"/>
      <c r="K87" s="933"/>
    </row>
    <row r="88" spans="2:11" ht="13" x14ac:dyDescent="0.35">
      <c r="B88" s="759"/>
      <c r="C88" s="760"/>
      <c r="D88" s="760"/>
      <c r="E88" s="760"/>
      <c r="F88" s="760"/>
      <c r="G88" s="760"/>
      <c r="H88" s="760"/>
      <c r="I88" s="760"/>
      <c r="J88" s="760"/>
      <c r="K88" s="761"/>
    </row>
    <row r="89" spans="2:11" ht="32.25" customHeight="1" x14ac:dyDescent="0.35">
      <c r="B89" s="928" t="s">
        <v>110</v>
      </c>
      <c r="C89" s="929"/>
      <c r="D89" s="929"/>
      <c r="E89" s="929"/>
      <c r="F89" s="929"/>
      <c r="G89" s="929"/>
      <c r="H89" s="929"/>
      <c r="I89" s="929"/>
      <c r="J89" s="929"/>
      <c r="K89" s="930"/>
    </row>
    <row r="90" spans="2:11" ht="14.5" thickBot="1" x14ac:dyDescent="0.4">
      <c r="B90" s="762"/>
      <c r="C90" s="763"/>
      <c r="D90" s="763"/>
      <c r="E90" s="763"/>
      <c r="F90" s="763"/>
      <c r="G90" s="763"/>
      <c r="H90" s="764"/>
      <c r="I90" s="764"/>
      <c r="J90" s="764"/>
      <c r="K90" s="765"/>
    </row>
  </sheetData>
  <sheetProtection algorithmName="SHA-512" hashValue="Mp7eXSvbh8kpTNc57uRc715C9D3J+F754tnubLu7nODNQwAFHlUtKv28cXB3NJRWKzBVrmig+06RHx3y+OfCXA==" saltValue="WNyUE7sGng6bfB9KfKkVsw==" spinCount="100000" sheet="1" objects="1" scenarios="1"/>
  <mergeCells count="17">
    <mergeCell ref="B89:K89"/>
    <mergeCell ref="B86:K87"/>
    <mergeCell ref="B84:H84"/>
    <mergeCell ref="B2:K2"/>
    <mergeCell ref="B61:K62"/>
    <mergeCell ref="B63:K64"/>
    <mergeCell ref="B73:K73"/>
    <mergeCell ref="B82:G82"/>
    <mergeCell ref="B79:K79"/>
    <mergeCell ref="B4:H4"/>
    <mergeCell ref="B81:C81"/>
    <mergeCell ref="B67:K67"/>
    <mergeCell ref="B45:F45"/>
    <mergeCell ref="B47:K47"/>
    <mergeCell ref="B15:K15"/>
    <mergeCell ref="B58:K58"/>
    <mergeCell ref="B71:K71"/>
  </mergeCells>
  <hyperlinks>
    <hyperlink ref="B5" location="'1. Identificação Ben. Oper.'!A1" display="1. Identificação do beneficiário da operação e da modalidade de  apoio a que concorre" xr:uid="{00000000-0004-0000-0000-000000000000}"/>
    <hyperlink ref="B6" location="'2. Medidas a) i)'!A1" display="2. Medidas a) i) Envolvente opaca" xr:uid="{00000000-0004-0000-0000-000001000000}"/>
    <hyperlink ref="B7" location="'3. Medidas a) ii)'!A1" display="3. Medidas a) ii) Envolvente envidraçada" xr:uid="{00000000-0004-0000-0000-000002000000}"/>
    <hyperlink ref="B8" location="'4. Medidas a) iii)'!A1" display="4. Medidas a) iii) Sistemas técnicos" xr:uid="{00000000-0004-0000-0000-000003000000}"/>
    <hyperlink ref="B9" location="'5. Medidas a) iv)'!A1" display="5. Medidas a) iv) Iluminação interior e exterior" xr:uid="{00000000-0004-0000-0000-000004000000}"/>
    <hyperlink ref="B10" location="'6. Medidas a) v)'!A1" display="6. Medidas a) v) Sistemas de gestão" xr:uid="{00000000-0004-0000-0000-000005000000}"/>
    <hyperlink ref="B11" location="'7. Medidas b) i)'!A1" display="7. Medidas b) i) Painéis solares térmicos" xr:uid="{00000000-0004-0000-0000-000006000000}"/>
    <hyperlink ref="B12" location="'8. Medidas b) ii)'!A1" display="8. Medidas b) ii) Sistemas de produção de energia" xr:uid="{00000000-0004-0000-0000-000007000000}"/>
    <hyperlink ref="B13" location="'9. Medidas c)'!A1" display="9. Medidas c) Auditorias" xr:uid="{00000000-0004-0000-0000-000008000000}"/>
    <hyperlink ref="B14" location="'10. Outras Despesas art. 7º'!A1" display="10. Outras despesas incluídas no art.º 7.º do Regulamento SEUR" xr:uid="{00000000-0004-0000-0000-000009000000}"/>
    <hyperlink ref="B16" location="'11.1 Apoio Reembol.'!A1" display="11.1 Apoio reembolsável e Elegibilidade do projeto" xr:uid="{00000000-0004-0000-0000-00000A000000}"/>
    <hyperlink ref="B17" location="'11.2 Apoio Não Reemb.'!A1" display="11.2 Apoio não reembolsável e Elegibilidade do projeto" xr:uid="{00000000-0004-0000-0000-00000B000000}"/>
    <hyperlink ref="B18" location="'12. Indicadores'!A1" display="12. Proposta de Indicadores" xr:uid="{00000000-0004-0000-0000-00000C000000}"/>
    <hyperlink ref="B19" location="'13. Critérios de seleção'!A1" display="13. Proposta de Critérios de seleção" xr:uid="{00000000-0004-0000-0000-00000D000000}"/>
    <hyperlink ref="B20" location="'14. PlanoReemb'!A1" display="14. Proposta de Plano de Reembolsos" xr:uid="{00000000-0004-0000-0000-00000E000000}"/>
    <hyperlink ref="B21" location="'15. Valores-Padrão'!A1" display="15. Valores-Padrão" xr:uid="{00000000-0004-0000-0000-00000F000000}"/>
    <hyperlink ref="B22" location="'16. Fatores de conversão'!A1" display="16. Fatores de Conversão" xr:uid="{00000000-0004-0000-0000-000010000000}"/>
  </hyperlinks>
  <pageMargins left="0.7" right="0.7" top="0.75" bottom="0.75" header="0.3" footer="0.3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8">
    <pageSetUpPr fitToPage="1"/>
  </sheetPr>
  <dimension ref="B1:BB77"/>
  <sheetViews>
    <sheetView showGridLines="0" zoomScale="70" zoomScaleNormal="70" workbookViewId="0"/>
  </sheetViews>
  <sheetFormatPr defaultColWidth="9.1796875" defaultRowHeight="14.5" x14ac:dyDescent="0.35"/>
  <cols>
    <col min="1" max="1" width="4.453125" style="3" customWidth="1"/>
    <col min="2" max="2" width="6.81640625" style="3" customWidth="1"/>
    <col min="3" max="3" width="11.7265625" style="1" customWidth="1"/>
    <col min="4" max="4" width="40.453125" style="1" customWidth="1"/>
    <col min="5" max="5" width="74" style="3" customWidth="1"/>
    <col min="6" max="14" width="13.54296875" style="3" customWidth="1"/>
    <col min="15" max="15" width="6.54296875" style="3" customWidth="1"/>
    <col min="16" max="20" width="15.7265625" style="3" bestFit="1" customWidth="1"/>
    <col min="21" max="21" width="18" style="3" bestFit="1" customWidth="1"/>
    <col min="22" max="22" width="12.81640625" style="3" customWidth="1"/>
    <col min="23" max="23" width="9.1796875" style="3"/>
    <col min="24" max="24" width="11.81640625" style="3" customWidth="1"/>
    <col min="25" max="16384" width="9.1796875" style="3"/>
  </cols>
  <sheetData>
    <row r="1" spans="2:36" ht="15" thickBot="1" x14ac:dyDescent="0.4">
      <c r="B1" s="773" t="s">
        <v>490</v>
      </c>
    </row>
    <row r="2" spans="2:36" x14ac:dyDescent="0.35">
      <c r="B2" s="58"/>
      <c r="C2" s="59"/>
      <c r="D2" s="59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36" ht="21" x14ac:dyDescent="0.35">
      <c r="B3" s="15"/>
      <c r="C3" s="1002" t="s">
        <v>21</v>
      </c>
      <c r="D3" s="1002"/>
      <c r="E3" s="1002"/>
      <c r="F3" s="10"/>
      <c r="G3" s="10"/>
      <c r="H3" s="11"/>
      <c r="I3" s="11"/>
      <c r="J3" s="11"/>
      <c r="K3" s="11"/>
      <c r="L3" s="11"/>
      <c r="M3" s="11"/>
      <c r="N3" s="11"/>
      <c r="O3" s="12"/>
    </row>
    <row r="4" spans="2:36" ht="50.25" customHeight="1" x14ac:dyDescent="0.35">
      <c r="B4" s="15"/>
      <c r="C4" s="1003" t="s">
        <v>97</v>
      </c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2"/>
      <c r="AE4" s="186"/>
      <c r="AF4" s="186"/>
      <c r="AG4" s="186"/>
      <c r="AH4" s="186"/>
      <c r="AI4" s="186"/>
      <c r="AJ4" s="186"/>
    </row>
    <row r="5" spans="2:36" ht="18.5" x14ac:dyDescent="0.35">
      <c r="B5" s="15"/>
      <c r="C5" s="1086" t="s">
        <v>23</v>
      </c>
      <c r="D5" s="1086"/>
      <c r="E5" s="1086"/>
      <c r="F5" s="1086"/>
      <c r="G5" s="1086"/>
      <c r="H5" s="1086"/>
      <c r="I5" s="1086"/>
      <c r="J5" s="1086"/>
      <c r="K5" s="1086"/>
      <c r="L5" s="1086"/>
      <c r="M5" s="1086"/>
      <c r="N5" s="1086"/>
      <c r="O5" s="12"/>
      <c r="AE5" s="186"/>
      <c r="AF5" s="186"/>
      <c r="AG5" s="186"/>
      <c r="AH5" s="186"/>
      <c r="AI5" s="186"/>
      <c r="AJ5" s="186"/>
    </row>
    <row r="6" spans="2:36" x14ac:dyDescent="0.35"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AE6" s="186"/>
      <c r="AF6" s="186"/>
      <c r="AG6" s="186"/>
      <c r="AH6" s="186"/>
      <c r="AI6" s="186"/>
      <c r="AJ6" s="186"/>
    </row>
    <row r="7" spans="2:36" s="66" customFormat="1" x14ac:dyDescent="0.35">
      <c r="B7" s="62"/>
      <c r="C7" s="63"/>
      <c r="D7" s="63"/>
      <c r="E7" s="64"/>
      <c r="F7" s="64"/>
      <c r="G7" s="64"/>
      <c r="H7" s="1083" t="s">
        <v>0</v>
      </c>
      <c r="I7" s="1084"/>
      <c r="J7" s="1084"/>
      <c r="K7" s="1084"/>
      <c r="L7" s="1084"/>
      <c r="M7" s="1084"/>
      <c r="N7" s="1085"/>
      <c r="O7" s="146"/>
      <c r="AE7" s="186"/>
      <c r="AF7" s="186"/>
      <c r="AG7" s="186"/>
      <c r="AH7" s="186"/>
      <c r="AI7" s="186"/>
      <c r="AJ7" s="186"/>
    </row>
    <row r="8" spans="2:36" s="80" customFormat="1" ht="51.75" customHeight="1" thickBot="1" x14ac:dyDescent="0.4">
      <c r="B8" s="67"/>
      <c r="C8" s="68"/>
      <c r="D8" s="68"/>
      <c r="E8" s="69"/>
      <c r="F8" s="1081" t="s">
        <v>482</v>
      </c>
      <c r="G8" s="1082"/>
      <c r="H8" s="173" t="s">
        <v>153</v>
      </c>
      <c r="I8" s="174" t="s">
        <v>109</v>
      </c>
      <c r="J8" s="1087" t="s">
        <v>193</v>
      </c>
      <c r="K8" s="1087"/>
      <c r="L8" s="494" t="s">
        <v>103</v>
      </c>
      <c r="M8" s="348" t="s">
        <v>323</v>
      </c>
      <c r="N8" s="187" t="s">
        <v>481</v>
      </c>
      <c r="O8" s="65"/>
      <c r="AE8" s="186"/>
      <c r="AF8" s="186"/>
      <c r="AG8" s="186"/>
      <c r="AH8" s="186"/>
      <c r="AI8" s="186"/>
      <c r="AJ8" s="186"/>
    </row>
    <row r="9" spans="2:36" s="80" customFormat="1" ht="63" customHeight="1" thickBot="1" x14ac:dyDescent="0.4">
      <c r="B9" s="67"/>
      <c r="C9" s="153" t="s">
        <v>10</v>
      </c>
      <c r="D9" s="893" t="s">
        <v>11</v>
      </c>
      <c r="E9" s="154" t="s">
        <v>25</v>
      </c>
      <c r="F9" s="154" t="s">
        <v>189</v>
      </c>
      <c r="G9" s="154" t="s">
        <v>188</v>
      </c>
      <c r="H9" s="154" t="s">
        <v>91</v>
      </c>
      <c r="I9" s="164" t="s">
        <v>91</v>
      </c>
      <c r="J9" s="160" t="s">
        <v>152</v>
      </c>
      <c r="K9" s="160" t="s">
        <v>91</v>
      </c>
      <c r="L9" s="160" t="s">
        <v>91</v>
      </c>
      <c r="M9" s="160" t="s">
        <v>91</v>
      </c>
      <c r="N9" s="162" t="s">
        <v>91</v>
      </c>
      <c r="O9" s="65"/>
      <c r="AE9" s="186"/>
      <c r="AF9" s="186"/>
      <c r="AG9" s="186"/>
      <c r="AH9" s="186"/>
      <c r="AI9" s="186"/>
      <c r="AJ9" s="186"/>
    </row>
    <row r="10" spans="2:36" s="80" customFormat="1" ht="33.75" customHeight="1" x14ac:dyDescent="0.35">
      <c r="B10" s="67"/>
      <c r="C10" s="1017" t="s">
        <v>231</v>
      </c>
      <c r="D10" s="1018"/>
      <c r="E10" s="1018"/>
      <c r="F10" s="165"/>
      <c r="G10" s="165"/>
      <c r="H10" s="165"/>
      <c r="I10" s="165"/>
      <c r="J10" s="165"/>
      <c r="K10" s="165"/>
      <c r="L10" s="165"/>
      <c r="M10" s="165"/>
      <c r="N10" s="167"/>
      <c r="O10" s="65"/>
      <c r="AE10" s="186"/>
      <c r="AF10" s="186"/>
      <c r="AG10" s="186"/>
      <c r="AH10" s="186"/>
      <c r="AI10" s="186"/>
      <c r="AJ10" s="186"/>
    </row>
    <row r="11" spans="2:36" ht="32.25" customHeight="1" x14ac:dyDescent="0.35">
      <c r="B11" s="15"/>
      <c r="C11" s="84">
        <v>1</v>
      </c>
      <c r="D11" s="288"/>
      <c r="E11" s="289"/>
      <c r="F11" s="326" t="str">
        <f>IF(E11="","",VLOOKUP(E11,'15. Valores-Padrão'!$C$40:$E$43,2,FALSE))</f>
        <v/>
      </c>
      <c r="G11" s="89">
        <f>IF(E11="",0,'1. Identificação Ben. Oper.'!$D$46)</f>
        <v>0</v>
      </c>
      <c r="H11" s="290"/>
      <c r="I11" s="284"/>
      <c r="J11" s="87">
        <f>IF(E11="",0,VLOOKUP(E11,'15. Valores-Padrão'!$C$40:$E$43,3,FALSE))</f>
        <v>0</v>
      </c>
      <c r="K11" s="87">
        <f>IF(G11=0,0,J11*G11)</f>
        <v>0</v>
      </c>
      <c r="L11" s="320">
        <f>IF(H11="",0,IF(H11&lt;K11,H11+I11-N11,IF(((K11+K11*(I11/H11))-N11)&lt;0,0,K11+K11*(I11/H11)-N11)))</f>
        <v>0</v>
      </c>
      <c r="M11" s="507">
        <f>(H11+I11)-L11-N11</f>
        <v>0</v>
      </c>
      <c r="N11" s="188">
        <v>0</v>
      </c>
      <c r="O11" s="12"/>
      <c r="AE11" s="186"/>
      <c r="AF11" s="186"/>
      <c r="AG11" s="186"/>
      <c r="AH11" s="186"/>
      <c r="AI11" s="186"/>
      <c r="AJ11" s="186"/>
    </row>
    <row r="12" spans="2:36" ht="32.25" customHeight="1" x14ac:dyDescent="0.35">
      <c r="B12" s="15"/>
      <c r="C12" s="84">
        <v>2</v>
      </c>
      <c r="D12" s="288"/>
      <c r="E12" s="289"/>
      <c r="F12" s="326" t="str">
        <f>IF(E12="","",VLOOKUP(E12,'15. Valores-Padrão'!$C$40:$E$43,2,FALSE))</f>
        <v/>
      </c>
      <c r="G12" s="89">
        <f>IF(E12="",0,'1. Identificação Ben. Oper.'!$D$46)</f>
        <v>0</v>
      </c>
      <c r="H12" s="290"/>
      <c r="I12" s="284"/>
      <c r="J12" s="87">
        <f>IF(E12="",0,VLOOKUP(E12,'15. Valores-Padrão'!$C$40:$E$43,3,FALSE))</f>
        <v>0</v>
      </c>
      <c r="K12" s="87">
        <f t="shared" ref="K12:K13" si="0">IF(G12=0,0,J12*G12)</f>
        <v>0</v>
      </c>
      <c r="L12" s="320">
        <f t="shared" ref="L12:L13" si="1">IF(H12="",0,IF(H12&lt;K12,H12+I12-N12,IF(((K12+K12*(I12/H12))-N12)&lt;0,0,K12+K12*(I12/H12)-N12)))</f>
        <v>0</v>
      </c>
      <c r="M12" s="507">
        <f t="shared" ref="M12:M13" si="2">(H12+I12)-L12-N12</f>
        <v>0</v>
      </c>
      <c r="N12" s="188">
        <v>0</v>
      </c>
      <c r="O12" s="12"/>
      <c r="AE12" s="186"/>
      <c r="AF12" s="186"/>
      <c r="AG12" s="186"/>
      <c r="AH12" s="186"/>
      <c r="AI12" s="186"/>
      <c r="AJ12" s="186"/>
    </row>
    <row r="13" spans="2:36" ht="32.25" customHeight="1" x14ac:dyDescent="0.35">
      <c r="B13" s="15"/>
      <c r="C13" s="84">
        <v>3</v>
      </c>
      <c r="D13" s="288"/>
      <c r="E13" s="289"/>
      <c r="F13" s="326" t="str">
        <f>IF(E13="","",VLOOKUP(E13,'15. Valores-Padrão'!$C$40:$E$43,2,FALSE))</f>
        <v/>
      </c>
      <c r="G13" s="89">
        <f>IF(E13="",0,'1. Identificação Ben. Oper.'!$D$46)</f>
        <v>0</v>
      </c>
      <c r="H13" s="290"/>
      <c r="I13" s="284"/>
      <c r="J13" s="87">
        <f>IF(E13="",0,VLOOKUP(E13,'15. Valores-Padrão'!$C$40:$E$43,3,FALSE))</f>
        <v>0</v>
      </c>
      <c r="K13" s="87">
        <f t="shared" si="0"/>
        <v>0</v>
      </c>
      <c r="L13" s="320">
        <f t="shared" si="1"/>
        <v>0</v>
      </c>
      <c r="M13" s="507">
        <f t="shared" si="2"/>
        <v>0</v>
      </c>
      <c r="N13" s="188">
        <v>0</v>
      </c>
      <c r="O13" s="12"/>
      <c r="AE13" s="186"/>
      <c r="AF13" s="186"/>
      <c r="AG13" s="186"/>
      <c r="AH13" s="186"/>
      <c r="AI13" s="186"/>
      <c r="AJ13" s="186"/>
    </row>
    <row r="14" spans="2:36" ht="33" customHeight="1" x14ac:dyDescent="0.35">
      <c r="B14" s="15"/>
      <c r="C14" s="1007" t="s">
        <v>366</v>
      </c>
      <c r="D14" s="1008"/>
      <c r="E14" s="1008"/>
      <c r="F14" s="81"/>
      <c r="G14" s="81"/>
      <c r="H14" s="81"/>
      <c r="I14" s="81"/>
      <c r="J14" s="81"/>
      <c r="K14" s="81"/>
      <c r="L14" s="81"/>
      <c r="M14" s="81"/>
      <c r="N14" s="83"/>
      <c r="O14" s="12"/>
      <c r="AE14" s="186"/>
      <c r="AF14" s="186"/>
      <c r="AG14" s="186"/>
      <c r="AH14" s="186"/>
      <c r="AI14" s="186"/>
      <c r="AJ14" s="186"/>
    </row>
    <row r="15" spans="2:36" ht="32.25" customHeight="1" x14ac:dyDescent="0.35">
      <c r="B15" s="15"/>
      <c r="C15" s="84">
        <v>4</v>
      </c>
      <c r="D15" s="288"/>
      <c r="E15" s="289"/>
      <c r="F15" s="281" t="s">
        <v>155</v>
      </c>
      <c r="G15" s="281" t="s">
        <v>155</v>
      </c>
      <c r="H15" s="290"/>
      <c r="I15" s="284"/>
      <c r="J15" s="281" t="s">
        <v>155</v>
      </c>
      <c r="K15" s="281" t="s">
        <v>155</v>
      </c>
      <c r="L15" s="506">
        <f>H15+I15-N15</f>
        <v>0</v>
      </c>
      <c r="M15" s="281" t="s">
        <v>155</v>
      </c>
      <c r="N15" s="188">
        <v>0</v>
      </c>
      <c r="O15" s="12"/>
      <c r="AE15" s="186"/>
      <c r="AF15" s="186"/>
      <c r="AG15" s="186"/>
      <c r="AH15" s="186"/>
      <c r="AI15" s="186"/>
      <c r="AJ15" s="186"/>
    </row>
    <row r="16" spans="2:36" ht="32.25" customHeight="1" x14ac:dyDescent="0.35">
      <c r="B16" s="15"/>
      <c r="C16" s="84">
        <v>5</v>
      </c>
      <c r="D16" s="288"/>
      <c r="E16" s="289"/>
      <c r="F16" s="281" t="s">
        <v>155</v>
      </c>
      <c r="G16" s="281" t="s">
        <v>155</v>
      </c>
      <c r="H16" s="290"/>
      <c r="I16" s="284"/>
      <c r="J16" s="281" t="s">
        <v>155</v>
      </c>
      <c r="K16" s="281" t="s">
        <v>155</v>
      </c>
      <c r="L16" s="506">
        <f t="shared" ref="L16:L17" si="3">H16+I16-N16</f>
        <v>0</v>
      </c>
      <c r="M16" s="281" t="s">
        <v>155</v>
      </c>
      <c r="N16" s="188">
        <v>0</v>
      </c>
      <c r="O16" s="12"/>
      <c r="AE16" s="186"/>
      <c r="AF16" s="186"/>
      <c r="AG16" s="186"/>
      <c r="AH16" s="186"/>
      <c r="AI16" s="186"/>
      <c r="AJ16" s="186"/>
    </row>
    <row r="17" spans="2:54" ht="32.25" customHeight="1" thickBot="1" x14ac:dyDescent="0.4">
      <c r="B17" s="15"/>
      <c r="C17" s="95">
        <v>6</v>
      </c>
      <c r="D17" s="291"/>
      <c r="E17" s="292"/>
      <c r="F17" s="283" t="s">
        <v>155</v>
      </c>
      <c r="G17" s="283" t="s">
        <v>155</v>
      </c>
      <c r="H17" s="366"/>
      <c r="I17" s="293"/>
      <c r="J17" s="283" t="s">
        <v>155</v>
      </c>
      <c r="K17" s="283" t="s">
        <v>155</v>
      </c>
      <c r="L17" s="506">
        <f t="shared" si="3"/>
        <v>0</v>
      </c>
      <c r="M17" s="283" t="s">
        <v>155</v>
      </c>
      <c r="N17" s="495">
        <v>0</v>
      </c>
      <c r="O17" s="12"/>
      <c r="AE17" s="186"/>
      <c r="AF17" s="186"/>
      <c r="AG17" s="186"/>
      <c r="AH17" s="186"/>
      <c r="AI17" s="186"/>
      <c r="AJ17" s="186"/>
    </row>
    <row r="18" spans="2:54" ht="15" thickBot="1" x14ac:dyDescent="0.4">
      <c r="B18" s="15"/>
      <c r="C18" s="23"/>
      <c r="D18" s="23"/>
      <c r="E18" s="11"/>
      <c r="F18" s="11"/>
      <c r="G18" s="11"/>
      <c r="H18" s="182">
        <f>SUM(H11:H17)</f>
        <v>0</v>
      </c>
      <c r="I18" s="182">
        <f>SUM(I11:I17)</f>
        <v>0</v>
      </c>
      <c r="J18" s="282"/>
      <c r="K18" s="182">
        <f>SUM(K11:K17)</f>
        <v>0</v>
      </c>
      <c r="L18" s="183">
        <f>SUM(L11:L17)</f>
        <v>0</v>
      </c>
      <c r="M18" s="182">
        <f>SUM(M11:M17)</f>
        <v>0</v>
      </c>
      <c r="N18" s="183">
        <f>SUM(N11:N17)</f>
        <v>0</v>
      </c>
      <c r="O18" s="12"/>
      <c r="AF18" s="4"/>
    </row>
    <row r="19" spans="2:54" s="1" customFormat="1" ht="25" customHeight="1" thickBot="1" x14ac:dyDescent="0.4">
      <c r="B19" s="9"/>
      <c r="C19" s="23"/>
      <c r="D19" s="23"/>
      <c r="E19" s="189" t="s">
        <v>167</v>
      </c>
      <c r="F19" s="190">
        <f>+H18+I18</f>
        <v>0</v>
      </c>
      <c r="G19" s="23"/>
      <c r="H19" s="63"/>
      <c r="I19" s="63"/>
      <c r="J19" s="63"/>
      <c r="K19" s="63"/>
      <c r="L19" s="63"/>
      <c r="M19" s="63"/>
      <c r="N19" s="107"/>
      <c r="O19" s="108"/>
      <c r="AF19" s="55"/>
    </row>
    <row r="20" spans="2:54" ht="25" customHeight="1" thickBot="1" x14ac:dyDescent="0.4">
      <c r="B20" s="9"/>
      <c r="C20" s="23"/>
      <c r="D20" s="23"/>
      <c r="E20" s="189" t="s">
        <v>478</v>
      </c>
      <c r="F20" s="190">
        <f>L18</f>
        <v>0</v>
      </c>
      <c r="G20" s="23"/>
      <c r="O20" s="108"/>
      <c r="AZ20" s="80" t="e">
        <f>#REF!</f>
        <v>#REF!</v>
      </c>
      <c r="BA20" s="80" t="e">
        <f>#REF!</f>
        <v>#REF!</v>
      </c>
      <c r="BB20" s="80" t="e">
        <f>#REF!</f>
        <v>#REF!</v>
      </c>
    </row>
    <row r="21" spans="2:54" ht="25" customHeight="1" thickBot="1" x14ac:dyDescent="0.4">
      <c r="B21" s="9"/>
      <c r="C21" s="23"/>
      <c r="D21" s="23"/>
      <c r="E21" s="508" t="s">
        <v>479</v>
      </c>
      <c r="F21" s="190">
        <f>M18</f>
        <v>0</v>
      </c>
      <c r="O21" s="108"/>
      <c r="AZ21" s="80"/>
      <c r="BA21" s="80"/>
      <c r="BB21" s="80"/>
    </row>
    <row r="22" spans="2:54" ht="25" customHeight="1" thickBot="1" x14ac:dyDescent="0.4">
      <c r="B22" s="9"/>
      <c r="C22" s="23"/>
      <c r="D22" s="23"/>
      <c r="E22" s="508" t="s">
        <v>480</v>
      </c>
      <c r="F22" s="190">
        <f>N18</f>
        <v>0</v>
      </c>
      <c r="O22" s="108"/>
      <c r="AZ22" s="80"/>
      <c r="BA22" s="80"/>
      <c r="BB22" s="80"/>
    </row>
    <row r="23" spans="2:54" ht="24.75" customHeight="1" thickBot="1" x14ac:dyDescent="0.4">
      <c r="B23" s="145"/>
      <c r="C23" s="817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23" s="140"/>
      <c r="E23" s="140"/>
      <c r="F23" s="140"/>
      <c r="G23" s="140"/>
      <c r="H23" s="142"/>
      <c r="I23" s="142"/>
      <c r="J23" s="142"/>
      <c r="K23" s="142"/>
      <c r="L23" s="142"/>
      <c r="M23" s="142"/>
      <c r="N23" s="142"/>
      <c r="O23" s="143"/>
      <c r="P23" s="120"/>
      <c r="Q23" s="120"/>
      <c r="R23" s="120"/>
      <c r="S23" s="120"/>
      <c r="T23" s="120"/>
      <c r="U23" s="120"/>
      <c r="W23" s="80"/>
    </row>
    <row r="24" spans="2:54" x14ac:dyDescent="0.35">
      <c r="W24" s="80"/>
    </row>
    <row r="25" spans="2:54" x14ac:dyDescent="0.35">
      <c r="B25" s="295"/>
      <c r="C25" s="296"/>
      <c r="D25" s="296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W25" s="80"/>
    </row>
    <row r="26" spans="2:54" x14ac:dyDescent="0.35">
      <c r="B26" s="295"/>
      <c r="C26" s="296"/>
      <c r="D26" s="296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W26" s="80"/>
    </row>
    <row r="27" spans="2:54" x14ac:dyDescent="0.35">
      <c r="B27" s="295"/>
      <c r="C27" s="296"/>
      <c r="D27" s="298"/>
      <c r="E27" s="13"/>
      <c r="F27" s="13"/>
      <c r="G27" s="13"/>
      <c r="H27" s="13"/>
      <c r="I27" s="295"/>
      <c r="J27" s="295"/>
      <c r="K27" s="295"/>
      <c r="L27" s="295"/>
      <c r="M27" s="295"/>
      <c r="N27" s="295"/>
      <c r="O27" s="295"/>
      <c r="W27" s="80"/>
    </row>
    <row r="28" spans="2:54" x14ac:dyDescent="0.35">
      <c r="B28" s="295"/>
      <c r="C28" s="296"/>
      <c r="D28" s="298"/>
      <c r="E28" s="279"/>
      <c r="F28" s="13"/>
      <c r="G28" s="364"/>
      <c r="H28" s="13"/>
      <c r="I28" s="295"/>
      <c r="J28" s="295"/>
      <c r="K28" s="295"/>
      <c r="L28" s="295"/>
      <c r="M28" s="295"/>
      <c r="N28" s="295"/>
      <c r="O28" s="295"/>
      <c r="W28" s="80"/>
    </row>
    <row r="29" spans="2:54" x14ac:dyDescent="0.35">
      <c r="B29" s="295"/>
      <c r="C29" s="296"/>
      <c r="D29" s="298"/>
      <c r="E29" s="279"/>
      <c r="F29" s="13"/>
      <c r="G29" s="13"/>
      <c r="H29" s="13"/>
      <c r="I29" s="295"/>
      <c r="J29" s="295"/>
      <c r="K29" s="295"/>
      <c r="L29" s="295"/>
      <c r="M29" s="295"/>
      <c r="N29" s="295"/>
      <c r="O29" s="295"/>
      <c r="W29" s="80"/>
    </row>
    <row r="30" spans="2:54" x14ac:dyDescent="0.35">
      <c r="B30" s="295"/>
      <c r="C30" s="296"/>
      <c r="D30" s="296"/>
      <c r="E30" s="297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W30" s="80"/>
    </row>
    <row r="31" spans="2:54" x14ac:dyDescent="0.35">
      <c r="B31" s="295"/>
      <c r="C31" s="296"/>
      <c r="D31" s="296"/>
      <c r="E31" s="297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W31" s="80"/>
    </row>
    <row r="32" spans="2:54" x14ac:dyDescent="0.35">
      <c r="B32" s="295"/>
      <c r="C32" s="296"/>
      <c r="D32" s="296"/>
      <c r="E32" s="297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W32" s="80"/>
    </row>
    <row r="33" spans="2:23" x14ac:dyDescent="0.35">
      <c r="B33" s="295"/>
      <c r="C33" s="296"/>
      <c r="D33" s="296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W33" s="80"/>
    </row>
    <row r="34" spans="2:23" x14ac:dyDescent="0.35">
      <c r="B34" s="295"/>
      <c r="C34" s="296"/>
      <c r="D34" s="296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W34" s="80"/>
    </row>
    <row r="35" spans="2:23" x14ac:dyDescent="0.35">
      <c r="B35" s="295"/>
      <c r="C35" s="296"/>
      <c r="D35" s="296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W35" s="80"/>
    </row>
    <row r="36" spans="2:23" x14ac:dyDescent="0.35">
      <c r="B36" s="295"/>
      <c r="C36" s="296"/>
      <c r="D36" s="296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W36" s="80"/>
    </row>
    <row r="37" spans="2:23" x14ac:dyDescent="0.35">
      <c r="B37" s="295"/>
      <c r="C37" s="296"/>
      <c r="D37" s="296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W37" s="80"/>
    </row>
    <row r="38" spans="2:23" x14ac:dyDescent="0.35">
      <c r="B38" s="295"/>
      <c r="C38" s="296"/>
      <c r="D38" s="296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W38" s="80"/>
    </row>
    <row r="39" spans="2:23" x14ac:dyDescent="0.35">
      <c r="W39" s="80"/>
    </row>
    <row r="40" spans="2:23" x14ac:dyDescent="0.35">
      <c r="W40" s="80"/>
    </row>
    <row r="41" spans="2:23" x14ac:dyDescent="0.35">
      <c r="W41" s="80"/>
    </row>
    <row r="42" spans="2:23" x14ac:dyDescent="0.35">
      <c r="W42" s="80"/>
    </row>
    <row r="43" spans="2:23" x14ac:dyDescent="0.35">
      <c r="W43" s="80"/>
    </row>
    <row r="44" spans="2:23" x14ac:dyDescent="0.35">
      <c r="W44" s="80"/>
    </row>
    <row r="45" spans="2:23" x14ac:dyDescent="0.35">
      <c r="W45" s="80"/>
    </row>
    <row r="46" spans="2:23" x14ac:dyDescent="0.35">
      <c r="W46" s="80"/>
    </row>
    <row r="47" spans="2:23" x14ac:dyDescent="0.35">
      <c r="W47" s="80"/>
    </row>
    <row r="48" spans="2:23" x14ac:dyDescent="0.35">
      <c r="W48" s="80"/>
    </row>
    <row r="49" spans="23:23" x14ac:dyDescent="0.35">
      <c r="W49" s="80"/>
    </row>
    <row r="50" spans="23:23" x14ac:dyDescent="0.35">
      <c r="W50" s="80"/>
    </row>
    <row r="51" spans="23:23" x14ac:dyDescent="0.35">
      <c r="W51" s="80"/>
    </row>
    <row r="52" spans="23:23" x14ac:dyDescent="0.35">
      <c r="W52" s="80"/>
    </row>
    <row r="53" spans="23:23" x14ac:dyDescent="0.35">
      <c r="W53" s="80"/>
    </row>
    <row r="54" spans="23:23" x14ac:dyDescent="0.35">
      <c r="W54" s="80"/>
    </row>
    <row r="55" spans="23:23" x14ac:dyDescent="0.35">
      <c r="W55" s="80"/>
    </row>
    <row r="56" spans="23:23" x14ac:dyDescent="0.35">
      <c r="W56" s="80"/>
    </row>
    <row r="57" spans="23:23" x14ac:dyDescent="0.35">
      <c r="W57" s="80"/>
    </row>
    <row r="58" spans="23:23" x14ac:dyDescent="0.35">
      <c r="W58" s="80"/>
    </row>
    <row r="59" spans="23:23" x14ac:dyDescent="0.35">
      <c r="W59" s="80"/>
    </row>
    <row r="60" spans="23:23" x14ac:dyDescent="0.35">
      <c r="W60" s="80"/>
    </row>
    <row r="62" spans="23:23" x14ac:dyDescent="0.35">
      <c r="W62" s="80"/>
    </row>
    <row r="64" spans="23:23" x14ac:dyDescent="0.35">
      <c r="W64" s="80"/>
    </row>
    <row r="66" spans="23:23" x14ac:dyDescent="0.35">
      <c r="W66" s="80"/>
    </row>
    <row r="68" spans="23:23" x14ac:dyDescent="0.35">
      <c r="W68" s="80"/>
    </row>
    <row r="70" spans="23:23" x14ac:dyDescent="0.35">
      <c r="W70" s="80"/>
    </row>
    <row r="72" spans="23:23" x14ac:dyDescent="0.35">
      <c r="W72" s="80"/>
    </row>
    <row r="74" spans="23:23" x14ac:dyDescent="0.35">
      <c r="W74" s="80"/>
    </row>
    <row r="75" spans="23:23" x14ac:dyDescent="0.35">
      <c r="W75" s="3">
        <v>76</v>
      </c>
    </row>
    <row r="76" spans="23:23" x14ac:dyDescent="0.35">
      <c r="W76" s="80">
        <v>77</v>
      </c>
    </row>
    <row r="77" spans="23:23" x14ac:dyDescent="0.35">
      <c r="W77" s="3">
        <v>78</v>
      </c>
    </row>
  </sheetData>
  <sheetProtection algorithmName="SHA-512" hashValue="m3dquYAsuMKaIHgR2ltBGQRryJ+octsTSg1+TkMWT5+XcqqOaEnyVVxAnBED6TakZJ/qljwEn9iNplfwyArAxg==" saltValue="xrsXy0wDBLHNEjLNsQlZ0w==" spinCount="100000" sheet="1"/>
  <protectedRanges>
    <protectedRange sqref="E15:E17 E11:E13 H15:I17 G11:I13" name="Folha8"/>
  </protectedRanges>
  <mergeCells count="8">
    <mergeCell ref="C14:E14"/>
    <mergeCell ref="C10:E10"/>
    <mergeCell ref="F8:G8"/>
    <mergeCell ref="H7:N7"/>
    <mergeCell ref="C3:E3"/>
    <mergeCell ref="C4:N4"/>
    <mergeCell ref="C5:N5"/>
    <mergeCell ref="J8:K8"/>
  </mergeCells>
  <hyperlinks>
    <hyperlink ref="B1" location="'0.Ajuda'!A1" display="Home" xr:uid="{00000000-0004-0000-0900-000000000000}"/>
  </hyperlinks>
  <pageMargins left="0.7" right="0.7" top="0.75" bottom="0.75" header="0.3" footer="0.3"/>
  <pageSetup paperSize="9" scale="50" fitToHeight="0" orientation="landscape" r:id="rId1"/>
  <ignoredErrors>
    <ignoredError sqref="M11:M1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900-000000000000}">
          <x14:formula1>
            <xm:f>'15. Valores-Padrão'!$C$40:$C$43</xm:f>
          </x14:formula1>
          <xm:sqref>E11:E13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AW80"/>
  <sheetViews>
    <sheetView showGridLines="0" zoomScale="70" zoomScaleNormal="70" workbookViewId="0"/>
  </sheetViews>
  <sheetFormatPr defaultColWidth="9.1796875" defaultRowHeight="14.5" x14ac:dyDescent="0.35"/>
  <cols>
    <col min="1" max="1" width="4.453125" style="3" customWidth="1"/>
    <col min="2" max="2" width="7.453125" style="3" customWidth="1"/>
    <col min="3" max="3" width="11.7265625" style="1" customWidth="1"/>
    <col min="4" max="4" width="40.453125" style="1" customWidth="1"/>
    <col min="5" max="5" width="74" style="3" customWidth="1"/>
    <col min="6" max="9" width="13.54296875" style="3" customWidth="1"/>
    <col min="10" max="10" width="6.54296875" style="3" customWidth="1"/>
    <col min="11" max="15" width="15.7265625" style="3" bestFit="1" customWidth="1"/>
    <col min="16" max="16" width="18" style="3" bestFit="1" customWidth="1"/>
    <col min="17" max="17" width="12.81640625" style="3" customWidth="1"/>
    <col min="18" max="18" width="9.1796875" style="3"/>
    <col min="19" max="19" width="11.81640625" style="3" customWidth="1"/>
    <col min="20" max="16384" width="9.1796875" style="3"/>
  </cols>
  <sheetData>
    <row r="1" spans="2:31" ht="15" thickBot="1" x14ac:dyDescent="0.4">
      <c r="B1" s="773" t="s">
        <v>490</v>
      </c>
    </row>
    <row r="2" spans="2:31" x14ac:dyDescent="0.35">
      <c r="B2" s="58"/>
      <c r="C2" s="59"/>
      <c r="D2" s="59"/>
      <c r="E2" s="7"/>
      <c r="F2" s="7"/>
      <c r="G2" s="7"/>
      <c r="H2" s="7"/>
      <c r="I2" s="7"/>
      <c r="J2" s="8"/>
    </row>
    <row r="3" spans="2:31" ht="21" x14ac:dyDescent="0.35">
      <c r="B3" s="15"/>
      <c r="C3" s="1002" t="s">
        <v>320</v>
      </c>
      <c r="D3" s="1002"/>
      <c r="E3" s="1002"/>
      <c r="F3" s="11"/>
      <c r="G3" s="11"/>
      <c r="H3" s="11"/>
      <c r="I3" s="11"/>
      <c r="J3" s="12"/>
    </row>
    <row r="4" spans="2:31" ht="50.25" customHeight="1" x14ac:dyDescent="0.35">
      <c r="B4" s="15"/>
      <c r="C4" s="1003" t="s">
        <v>324</v>
      </c>
      <c r="D4" s="1003"/>
      <c r="E4" s="1003"/>
      <c r="F4" s="1003"/>
      <c r="G4" s="1003"/>
      <c r="H4" s="184"/>
      <c r="I4" s="184"/>
      <c r="J4" s="12"/>
      <c r="Z4" s="186"/>
      <c r="AA4" s="186"/>
      <c r="AB4" s="186"/>
      <c r="AC4" s="186"/>
      <c r="AD4" s="186"/>
      <c r="AE4" s="186"/>
    </row>
    <row r="5" spans="2:31" ht="18.5" x14ac:dyDescent="0.35">
      <c r="B5" s="15"/>
      <c r="C5" s="1086" t="s">
        <v>318</v>
      </c>
      <c r="D5" s="1086"/>
      <c r="E5" s="1086"/>
      <c r="F5" s="1086"/>
      <c r="G5" s="1086"/>
      <c r="H5" s="1086"/>
      <c r="I5" s="1086"/>
      <c r="J5" s="12"/>
      <c r="Z5" s="186"/>
      <c r="AA5" s="186"/>
      <c r="AB5" s="186"/>
      <c r="AC5" s="186"/>
      <c r="AD5" s="186"/>
      <c r="AE5" s="186"/>
    </row>
    <row r="6" spans="2:31" ht="15" thickBot="1" x14ac:dyDescent="0.4">
      <c r="B6" s="15"/>
      <c r="C6" s="11"/>
      <c r="D6" s="11"/>
      <c r="E6" s="11"/>
      <c r="F6" s="11"/>
      <c r="G6" s="11"/>
      <c r="H6" s="11"/>
      <c r="I6" s="11"/>
      <c r="J6" s="12"/>
      <c r="Z6" s="186"/>
      <c r="AA6" s="186"/>
      <c r="AB6" s="186"/>
      <c r="AC6" s="186"/>
      <c r="AD6" s="186"/>
      <c r="AE6" s="186"/>
    </row>
    <row r="7" spans="2:31" s="66" customFormat="1" x14ac:dyDescent="0.35">
      <c r="B7" s="62"/>
      <c r="C7" s="63"/>
      <c r="D7" s="63"/>
      <c r="E7" s="64"/>
      <c r="F7" s="1093" t="s">
        <v>0</v>
      </c>
      <c r="G7" s="1094"/>
      <c r="H7" s="1094"/>
      <c r="I7" s="1095"/>
      <c r="J7" s="146"/>
      <c r="Z7" s="186"/>
      <c r="AA7" s="186"/>
      <c r="AB7" s="186"/>
      <c r="AC7" s="186"/>
      <c r="AD7" s="186"/>
      <c r="AE7" s="186"/>
    </row>
    <row r="8" spans="2:31" s="80" customFormat="1" ht="51.75" customHeight="1" thickBot="1" x14ac:dyDescent="0.4">
      <c r="B8" s="67"/>
      <c r="C8" s="68"/>
      <c r="D8" s="68"/>
      <c r="E8" s="69"/>
      <c r="F8" s="328" t="s">
        <v>153</v>
      </c>
      <c r="G8" s="329" t="s">
        <v>485</v>
      </c>
      <c r="H8" s="510" t="s">
        <v>322</v>
      </c>
      <c r="I8" s="509" t="s">
        <v>481</v>
      </c>
      <c r="J8" s="65"/>
      <c r="Z8" s="186"/>
      <c r="AA8" s="186"/>
      <c r="AB8" s="186"/>
      <c r="AC8" s="186"/>
      <c r="AD8" s="186"/>
      <c r="AE8" s="186"/>
    </row>
    <row r="9" spans="2:31" s="80" customFormat="1" ht="63" customHeight="1" thickBot="1" x14ac:dyDescent="0.4">
      <c r="B9" s="67"/>
      <c r="C9" s="153" t="s">
        <v>289</v>
      </c>
      <c r="D9" s="1096" t="s">
        <v>319</v>
      </c>
      <c r="E9" s="1097"/>
      <c r="F9" s="163" t="s">
        <v>91</v>
      </c>
      <c r="G9" s="164" t="s">
        <v>91</v>
      </c>
      <c r="H9" s="160" t="s">
        <v>91</v>
      </c>
      <c r="I9" s="894" t="s">
        <v>91</v>
      </c>
      <c r="J9" s="65"/>
      <c r="Z9" s="186"/>
      <c r="AA9" s="186"/>
      <c r="AB9" s="186"/>
      <c r="AC9" s="186"/>
      <c r="AD9" s="186"/>
      <c r="AE9" s="186"/>
    </row>
    <row r="10" spans="2:31" s="80" customFormat="1" ht="36.75" customHeight="1" x14ac:dyDescent="0.35">
      <c r="B10" s="67"/>
      <c r="C10" s="1017" t="s">
        <v>325</v>
      </c>
      <c r="D10" s="1018"/>
      <c r="E10" s="1092"/>
      <c r="F10" s="166"/>
      <c r="G10" s="165"/>
      <c r="H10" s="165"/>
      <c r="I10" s="167"/>
      <c r="J10" s="65"/>
      <c r="Z10" s="186"/>
      <c r="AA10" s="186"/>
      <c r="AB10" s="186"/>
      <c r="AC10" s="186"/>
      <c r="AD10" s="186"/>
      <c r="AE10" s="186"/>
    </row>
    <row r="11" spans="2:31" ht="32.25" customHeight="1" x14ac:dyDescent="0.35">
      <c r="B11" s="15"/>
      <c r="C11" s="84">
        <v>1</v>
      </c>
      <c r="D11" s="1088"/>
      <c r="E11" s="1089"/>
      <c r="F11" s="284"/>
      <c r="G11" s="284"/>
      <c r="H11" s="87">
        <f>F11+G11</f>
        <v>0</v>
      </c>
      <c r="I11" s="188">
        <v>0</v>
      </c>
      <c r="J11" s="12"/>
      <c r="Z11" s="186"/>
      <c r="AA11" s="186"/>
      <c r="AB11" s="186"/>
      <c r="AC11" s="186"/>
      <c r="AD11" s="186"/>
      <c r="AE11" s="186"/>
    </row>
    <row r="12" spans="2:31" ht="32.25" customHeight="1" x14ac:dyDescent="0.35">
      <c r="B12" s="15"/>
      <c r="C12" s="84">
        <v>2</v>
      </c>
      <c r="D12" s="1088"/>
      <c r="E12" s="1089"/>
      <c r="F12" s="330"/>
      <c r="G12" s="284"/>
      <c r="H12" s="87">
        <f t="shared" ref="H12:H20" si="0">F12+G12</f>
        <v>0</v>
      </c>
      <c r="I12" s="188">
        <v>0</v>
      </c>
      <c r="J12" s="12"/>
      <c r="Z12" s="186"/>
      <c r="AA12" s="186"/>
      <c r="AB12" s="186"/>
      <c r="AC12" s="186"/>
      <c r="AD12" s="186"/>
      <c r="AE12" s="186"/>
    </row>
    <row r="13" spans="2:31" ht="32.25" customHeight="1" x14ac:dyDescent="0.35">
      <c r="B13" s="15"/>
      <c r="C13" s="84">
        <v>3</v>
      </c>
      <c r="D13" s="1088"/>
      <c r="E13" s="1089"/>
      <c r="F13" s="330"/>
      <c r="G13" s="284"/>
      <c r="H13" s="87">
        <f t="shared" si="0"/>
        <v>0</v>
      </c>
      <c r="I13" s="188">
        <v>0</v>
      </c>
      <c r="J13" s="12"/>
      <c r="Z13" s="186"/>
      <c r="AA13" s="186"/>
      <c r="AB13" s="186"/>
      <c r="AC13" s="186"/>
      <c r="AD13" s="186"/>
      <c r="AE13" s="186"/>
    </row>
    <row r="14" spans="2:31" ht="32.25" customHeight="1" x14ac:dyDescent="0.35">
      <c r="B14" s="15"/>
      <c r="C14" s="84">
        <v>4</v>
      </c>
      <c r="D14" s="1088"/>
      <c r="E14" s="1089"/>
      <c r="F14" s="330"/>
      <c r="G14" s="284"/>
      <c r="H14" s="87">
        <f t="shared" si="0"/>
        <v>0</v>
      </c>
      <c r="I14" s="188">
        <v>0</v>
      </c>
      <c r="J14" s="12"/>
      <c r="Z14" s="186"/>
      <c r="AA14" s="186"/>
      <c r="AB14" s="186"/>
      <c r="AC14" s="186"/>
      <c r="AD14" s="186"/>
      <c r="AE14" s="186"/>
    </row>
    <row r="15" spans="2:31" ht="32.25" customHeight="1" x14ac:dyDescent="0.35">
      <c r="B15" s="15"/>
      <c r="C15" s="84">
        <v>5</v>
      </c>
      <c r="D15" s="1088"/>
      <c r="E15" s="1089"/>
      <c r="F15" s="330"/>
      <c r="G15" s="284"/>
      <c r="H15" s="87">
        <f t="shared" si="0"/>
        <v>0</v>
      </c>
      <c r="I15" s="188">
        <v>0</v>
      </c>
      <c r="J15" s="12"/>
      <c r="Z15" s="186"/>
      <c r="AA15" s="186"/>
      <c r="AB15" s="186"/>
      <c r="AC15" s="186"/>
      <c r="AD15" s="186"/>
      <c r="AE15" s="186"/>
    </row>
    <row r="16" spans="2:31" ht="32.25" customHeight="1" x14ac:dyDescent="0.35">
      <c r="B16" s="15"/>
      <c r="C16" s="84">
        <v>6</v>
      </c>
      <c r="D16" s="1088"/>
      <c r="E16" s="1089"/>
      <c r="F16" s="330"/>
      <c r="G16" s="284"/>
      <c r="H16" s="87">
        <f t="shared" si="0"/>
        <v>0</v>
      </c>
      <c r="I16" s="188">
        <v>0</v>
      </c>
      <c r="J16" s="12"/>
      <c r="Z16" s="186"/>
      <c r="AA16" s="186"/>
      <c r="AB16" s="186"/>
      <c r="AC16" s="186"/>
      <c r="AD16" s="186"/>
      <c r="AE16" s="186"/>
    </row>
    <row r="17" spans="2:49" ht="32.25" customHeight="1" x14ac:dyDescent="0.35">
      <c r="B17" s="15"/>
      <c r="C17" s="84">
        <v>7</v>
      </c>
      <c r="D17" s="1088"/>
      <c r="E17" s="1089"/>
      <c r="F17" s="330"/>
      <c r="G17" s="284"/>
      <c r="H17" s="87">
        <f t="shared" si="0"/>
        <v>0</v>
      </c>
      <c r="I17" s="188">
        <v>0</v>
      </c>
      <c r="J17" s="12"/>
      <c r="Z17" s="186"/>
      <c r="AA17" s="186"/>
      <c r="AB17" s="186"/>
      <c r="AC17" s="186"/>
      <c r="AD17" s="186"/>
      <c r="AE17" s="186"/>
    </row>
    <row r="18" spans="2:49" ht="32.25" customHeight="1" x14ac:dyDescent="0.35">
      <c r="B18" s="15"/>
      <c r="C18" s="84">
        <v>8</v>
      </c>
      <c r="D18" s="1088"/>
      <c r="E18" s="1089"/>
      <c r="F18" s="655"/>
      <c r="G18" s="284"/>
      <c r="H18" s="87">
        <f t="shared" si="0"/>
        <v>0</v>
      </c>
      <c r="I18" s="188">
        <v>0</v>
      </c>
      <c r="J18" s="12"/>
      <c r="Z18" s="186"/>
      <c r="AA18" s="186"/>
      <c r="AB18" s="186"/>
      <c r="AC18" s="186"/>
      <c r="AD18" s="186"/>
      <c r="AE18" s="186"/>
    </row>
    <row r="19" spans="2:49" ht="32.25" customHeight="1" x14ac:dyDescent="0.35">
      <c r="B19" s="15"/>
      <c r="C19" s="84">
        <v>9</v>
      </c>
      <c r="D19" s="1088"/>
      <c r="E19" s="1089"/>
      <c r="F19" s="655"/>
      <c r="G19" s="284"/>
      <c r="H19" s="87">
        <f t="shared" si="0"/>
        <v>0</v>
      </c>
      <c r="I19" s="188">
        <v>0</v>
      </c>
      <c r="J19" s="12"/>
      <c r="Z19" s="186"/>
      <c r="AA19" s="186"/>
      <c r="AB19" s="186"/>
      <c r="AC19" s="186"/>
      <c r="AD19" s="186"/>
      <c r="AE19" s="186"/>
    </row>
    <row r="20" spans="2:49" ht="32.25" customHeight="1" thickBot="1" x14ac:dyDescent="0.4">
      <c r="B20" s="15"/>
      <c r="C20" s="95">
        <v>10</v>
      </c>
      <c r="D20" s="1090"/>
      <c r="E20" s="1091"/>
      <c r="F20" s="656"/>
      <c r="G20" s="293"/>
      <c r="H20" s="87">
        <f t="shared" si="0"/>
        <v>0</v>
      </c>
      <c r="I20" s="495">
        <v>0</v>
      </c>
      <c r="J20" s="12"/>
      <c r="Z20" s="186"/>
      <c r="AA20" s="186"/>
      <c r="AB20" s="186"/>
      <c r="AC20" s="186"/>
      <c r="AD20" s="186"/>
      <c r="AE20" s="186"/>
    </row>
    <row r="21" spans="2:49" ht="15" thickBot="1" x14ac:dyDescent="0.4">
      <c r="B21" s="15"/>
      <c r="C21" s="23"/>
      <c r="D21" s="23"/>
      <c r="E21" s="11"/>
      <c r="F21" s="182">
        <f>SUM(F11:F20)</f>
        <v>0</v>
      </c>
      <c r="G21" s="182">
        <f>SUM(G11:G20)</f>
        <v>0</v>
      </c>
      <c r="H21" s="512">
        <f>SUM(H11:H20)</f>
        <v>0</v>
      </c>
      <c r="I21" s="183">
        <f>SUM(I11:I20)</f>
        <v>0</v>
      </c>
      <c r="J21" s="12"/>
      <c r="AA21" s="4"/>
    </row>
    <row r="22" spans="2:49" ht="15" thickBot="1" x14ac:dyDescent="0.4">
      <c r="B22" s="15"/>
      <c r="C22" s="23"/>
      <c r="D22" s="23"/>
      <c r="E22" s="11"/>
      <c r="F22" s="331"/>
      <c r="G22" s="331"/>
      <c r="H22" s="331"/>
      <c r="I22" s="331"/>
      <c r="J22" s="12"/>
      <c r="AA22" s="4"/>
    </row>
    <row r="23" spans="2:49" s="1" customFormat="1" ht="25" customHeight="1" thickBot="1" x14ac:dyDescent="0.4">
      <c r="B23" s="9"/>
      <c r="C23" s="23"/>
      <c r="E23" s="189" t="s">
        <v>321</v>
      </c>
      <c r="F23" s="190">
        <f>+F21+G21</f>
        <v>0</v>
      </c>
      <c r="G23" s="63"/>
      <c r="H23" s="63"/>
      <c r="I23" s="107"/>
      <c r="J23" s="108"/>
      <c r="AA23" s="55"/>
    </row>
    <row r="24" spans="2:49" ht="25" customHeight="1" thickBot="1" x14ac:dyDescent="0.4">
      <c r="B24" s="9"/>
      <c r="C24" s="23"/>
      <c r="D24" s="3"/>
      <c r="E24" s="189" t="s">
        <v>483</v>
      </c>
      <c r="F24" s="190">
        <f>H21</f>
        <v>0</v>
      </c>
      <c r="J24" s="108"/>
      <c r="AU24" s="80" t="e">
        <f>#REF!</f>
        <v>#REF!</v>
      </c>
      <c r="AV24" s="80" t="e">
        <f>#REF!</f>
        <v>#REF!</v>
      </c>
      <c r="AW24" s="80" t="e">
        <f>#REF!</f>
        <v>#REF!</v>
      </c>
    </row>
    <row r="25" spans="2:49" ht="25" customHeight="1" thickBot="1" x14ac:dyDescent="0.4">
      <c r="B25" s="9"/>
      <c r="C25" s="23"/>
      <c r="D25" s="3"/>
      <c r="E25" s="508" t="s">
        <v>484</v>
      </c>
      <c r="F25" s="190">
        <f>I21</f>
        <v>0</v>
      </c>
      <c r="J25" s="108"/>
      <c r="AU25" s="80"/>
      <c r="AV25" s="80"/>
      <c r="AW25" s="80"/>
    </row>
    <row r="26" spans="2:49" ht="24.75" customHeight="1" thickBot="1" x14ac:dyDescent="0.4">
      <c r="B26" s="145"/>
      <c r="C26" s="817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26" s="140"/>
      <c r="E26" s="140"/>
      <c r="F26" s="142"/>
      <c r="G26" s="142"/>
      <c r="H26" s="142"/>
      <c r="I26" s="142"/>
      <c r="J26" s="143"/>
      <c r="K26" s="120"/>
      <c r="L26" s="120"/>
      <c r="M26" s="120"/>
      <c r="N26" s="120"/>
      <c r="O26" s="120"/>
      <c r="P26" s="120"/>
      <c r="R26" s="80"/>
    </row>
    <row r="27" spans="2:49" x14ac:dyDescent="0.35">
      <c r="R27" s="80"/>
    </row>
    <row r="28" spans="2:49" x14ac:dyDescent="0.35">
      <c r="B28" s="295"/>
      <c r="C28" s="296"/>
      <c r="D28" s="296"/>
      <c r="E28" s="295"/>
      <c r="F28" s="295"/>
      <c r="G28" s="295"/>
      <c r="H28" s="295"/>
      <c r="I28" s="295"/>
      <c r="J28" s="295"/>
      <c r="R28" s="80"/>
    </row>
    <row r="29" spans="2:49" x14ac:dyDescent="0.35">
      <c r="B29" s="295"/>
      <c r="C29" s="296"/>
      <c r="D29" s="296"/>
      <c r="E29" s="295"/>
      <c r="F29" s="295"/>
      <c r="G29" s="295"/>
      <c r="H29" s="295"/>
      <c r="I29" s="295"/>
      <c r="J29" s="295"/>
      <c r="R29" s="80"/>
    </row>
    <row r="30" spans="2:49" x14ac:dyDescent="0.35">
      <c r="B30" s="295"/>
      <c r="C30" s="296"/>
      <c r="D30" s="298"/>
      <c r="E30" s="13"/>
      <c r="F30" s="13"/>
      <c r="G30" s="295"/>
      <c r="H30" s="295"/>
      <c r="I30" s="295"/>
      <c r="J30" s="295"/>
      <c r="R30" s="80"/>
    </row>
    <row r="31" spans="2:49" x14ac:dyDescent="0.35">
      <c r="B31" s="295"/>
      <c r="C31" s="296"/>
      <c r="D31" s="298"/>
      <c r="E31" s="279">
        <f>+C11</f>
        <v>1</v>
      </c>
      <c r="F31" s="13"/>
      <c r="G31" s="295"/>
      <c r="H31" s="295"/>
      <c r="I31" s="295"/>
      <c r="J31" s="295"/>
      <c r="R31" s="80"/>
    </row>
    <row r="32" spans="2:49" x14ac:dyDescent="0.35">
      <c r="B32" s="295"/>
      <c r="C32" s="296"/>
      <c r="D32" s="298"/>
      <c r="E32" s="279">
        <f>+C17</f>
        <v>7</v>
      </c>
      <c r="F32" s="13"/>
      <c r="G32" s="295"/>
      <c r="H32" s="295"/>
      <c r="I32" s="295"/>
      <c r="J32" s="295"/>
      <c r="R32" s="80"/>
    </row>
    <row r="33" spans="2:18" x14ac:dyDescent="0.35">
      <c r="B33" s="295"/>
      <c r="C33" s="296"/>
      <c r="D33" s="296"/>
      <c r="E33" s="297"/>
      <c r="F33" s="295"/>
      <c r="G33" s="295"/>
      <c r="H33" s="295"/>
      <c r="I33" s="295"/>
      <c r="J33" s="295"/>
      <c r="R33" s="80"/>
    </row>
    <row r="34" spans="2:18" x14ac:dyDescent="0.35">
      <c r="B34" s="295"/>
      <c r="C34" s="296"/>
      <c r="D34" s="296"/>
      <c r="E34" s="297"/>
      <c r="F34" s="295"/>
      <c r="G34" s="295"/>
      <c r="H34" s="295"/>
      <c r="I34" s="295"/>
      <c r="J34" s="295"/>
      <c r="R34" s="80"/>
    </row>
    <row r="35" spans="2:18" x14ac:dyDescent="0.35">
      <c r="B35" s="295"/>
      <c r="C35" s="296"/>
      <c r="D35" s="296"/>
      <c r="E35" s="297"/>
      <c r="F35" s="295"/>
      <c r="G35" s="295"/>
      <c r="H35" s="295"/>
      <c r="I35" s="295"/>
      <c r="J35" s="295"/>
      <c r="R35" s="80"/>
    </row>
    <row r="36" spans="2:18" x14ac:dyDescent="0.35">
      <c r="B36" s="295"/>
      <c r="C36" s="296"/>
      <c r="D36" s="296"/>
      <c r="E36" s="295"/>
      <c r="F36" s="295"/>
      <c r="G36" s="295"/>
      <c r="H36" s="295"/>
      <c r="I36" s="295"/>
      <c r="J36" s="295"/>
      <c r="R36" s="80"/>
    </row>
    <row r="37" spans="2:18" x14ac:dyDescent="0.35">
      <c r="B37" s="295"/>
      <c r="C37" s="296"/>
      <c r="D37" s="296"/>
      <c r="E37" s="295"/>
      <c r="F37" s="295"/>
      <c r="G37" s="295"/>
      <c r="H37" s="295"/>
      <c r="I37" s="295"/>
      <c r="J37" s="295"/>
      <c r="R37" s="80"/>
    </row>
    <row r="38" spans="2:18" x14ac:dyDescent="0.35">
      <c r="B38" s="295"/>
      <c r="C38" s="296"/>
      <c r="D38" s="296"/>
      <c r="E38" s="295"/>
      <c r="F38" s="295"/>
      <c r="G38" s="295"/>
      <c r="H38" s="295"/>
      <c r="I38" s="295"/>
      <c r="J38" s="295"/>
      <c r="R38" s="80"/>
    </row>
    <row r="39" spans="2:18" x14ac:dyDescent="0.35">
      <c r="B39" s="295"/>
      <c r="C39" s="296"/>
      <c r="D39" s="296"/>
      <c r="E39" s="295"/>
      <c r="F39" s="295"/>
      <c r="G39" s="295"/>
      <c r="H39" s="295"/>
      <c r="I39" s="295"/>
      <c r="J39" s="295"/>
      <c r="R39" s="80"/>
    </row>
    <row r="40" spans="2:18" x14ac:dyDescent="0.35">
      <c r="B40" s="295"/>
      <c r="C40" s="296"/>
      <c r="D40" s="296"/>
      <c r="E40" s="295"/>
      <c r="F40" s="295"/>
      <c r="G40" s="295"/>
      <c r="H40" s="295"/>
      <c r="I40" s="295"/>
      <c r="J40" s="295"/>
      <c r="R40" s="80"/>
    </row>
    <row r="41" spans="2:18" x14ac:dyDescent="0.35">
      <c r="B41" s="295"/>
      <c r="C41" s="296"/>
      <c r="D41" s="296"/>
      <c r="E41" s="295"/>
      <c r="F41" s="295"/>
      <c r="G41" s="295"/>
      <c r="H41" s="295"/>
      <c r="I41" s="295"/>
      <c r="J41" s="295"/>
      <c r="R41" s="80"/>
    </row>
    <row r="42" spans="2:18" x14ac:dyDescent="0.35">
      <c r="R42" s="80"/>
    </row>
    <row r="43" spans="2:18" x14ac:dyDescent="0.35">
      <c r="R43" s="80"/>
    </row>
    <row r="44" spans="2:18" x14ac:dyDescent="0.35">
      <c r="R44" s="80"/>
    </row>
    <row r="45" spans="2:18" x14ac:dyDescent="0.35">
      <c r="R45" s="80"/>
    </row>
    <row r="46" spans="2:18" x14ac:dyDescent="0.35">
      <c r="R46" s="80"/>
    </row>
    <row r="47" spans="2:18" x14ac:dyDescent="0.35">
      <c r="R47" s="80"/>
    </row>
    <row r="48" spans="2:18" x14ac:dyDescent="0.35">
      <c r="R48" s="80"/>
    </row>
    <row r="49" spans="18:18" x14ac:dyDescent="0.35">
      <c r="R49" s="80"/>
    </row>
    <row r="50" spans="18:18" x14ac:dyDescent="0.35">
      <c r="R50" s="80"/>
    </row>
    <row r="51" spans="18:18" x14ac:dyDescent="0.35">
      <c r="R51" s="80"/>
    </row>
    <row r="52" spans="18:18" x14ac:dyDescent="0.35">
      <c r="R52" s="80"/>
    </row>
    <row r="53" spans="18:18" x14ac:dyDescent="0.35">
      <c r="R53" s="80"/>
    </row>
    <row r="54" spans="18:18" x14ac:dyDescent="0.35">
      <c r="R54" s="80"/>
    </row>
    <row r="55" spans="18:18" x14ac:dyDescent="0.35">
      <c r="R55" s="80"/>
    </row>
    <row r="56" spans="18:18" x14ac:dyDescent="0.35">
      <c r="R56" s="80"/>
    </row>
    <row r="57" spans="18:18" x14ac:dyDescent="0.35">
      <c r="R57" s="80"/>
    </row>
    <row r="58" spans="18:18" x14ac:dyDescent="0.35">
      <c r="R58" s="80"/>
    </row>
    <row r="59" spans="18:18" x14ac:dyDescent="0.35">
      <c r="R59" s="80"/>
    </row>
    <row r="60" spans="18:18" x14ac:dyDescent="0.35">
      <c r="R60" s="80"/>
    </row>
    <row r="61" spans="18:18" x14ac:dyDescent="0.35">
      <c r="R61" s="80"/>
    </row>
    <row r="62" spans="18:18" x14ac:dyDescent="0.35">
      <c r="R62" s="80"/>
    </row>
    <row r="63" spans="18:18" x14ac:dyDescent="0.35">
      <c r="R63" s="80"/>
    </row>
    <row r="65" spans="18:18" x14ac:dyDescent="0.35">
      <c r="R65" s="80"/>
    </row>
    <row r="67" spans="18:18" x14ac:dyDescent="0.35">
      <c r="R67" s="80"/>
    </row>
    <row r="69" spans="18:18" x14ac:dyDescent="0.35">
      <c r="R69" s="80"/>
    </row>
    <row r="71" spans="18:18" x14ac:dyDescent="0.35">
      <c r="R71" s="80"/>
    </row>
    <row r="73" spans="18:18" x14ac:dyDescent="0.35">
      <c r="R73" s="80"/>
    </row>
    <row r="75" spans="18:18" x14ac:dyDescent="0.35">
      <c r="R75" s="80"/>
    </row>
    <row r="77" spans="18:18" x14ac:dyDescent="0.35">
      <c r="R77" s="80"/>
    </row>
    <row r="78" spans="18:18" x14ac:dyDescent="0.35">
      <c r="R78" s="3">
        <v>76</v>
      </c>
    </row>
    <row r="79" spans="18:18" x14ac:dyDescent="0.35">
      <c r="R79" s="80">
        <v>77</v>
      </c>
    </row>
    <row r="80" spans="18:18" x14ac:dyDescent="0.35">
      <c r="R80" s="3">
        <v>78</v>
      </c>
    </row>
  </sheetData>
  <sheetProtection algorithmName="SHA-512" hashValue="8khV92bdm+MnuogCf3GXLloleUnZE8ksh1yIyoR3YEt/x7UAj72smkhW5OdS4rqMrh9lbTBzImKXFw+C0BasbQ==" saltValue="QxepfeUL7nDAjGKvrfWv7Q==" spinCount="100000" sheet="1"/>
  <protectedRanges>
    <protectedRange sqref="E11:G20" name="Folha8"/>
  </protectedRanges>
  <mergeCells count="16">
    <mergeCell ref="D15:E15"/>
    <mergeCell ref="C10:E10"/>
    <mergeCell ref="C3:E3"/>
    <mergeCell ref="C5:I5"/>
    <mergeCell ref="F7:I7"/>
    <mergeCell ref="C4:G4"/>
    <mergeCell ref="D9:E9"/>
    <mergeCell ref="D11:E11"/>
    <mergeCell ref="D12:E12"/>
    <mergeCell ref="D13:E13"/>
    <mergeCell ref="D14:E14"/>
    <mergeCell ref="D16:E16"/>
    <mergeCell ref="D17:E17"/>
    <mergeCell ref="D18:E18"/>
    <mergeCell ref="D19:E19"/>
    <mergeCell ref="D20:E20"/>
  </mergeCells>
  <hyperlinks>
    <hyperlink ref="B1" location="'0.Ajuda'!A1" display="Home" xr:uid="{00000000-0004-0000-0A00-000000000000}"/>
  </hyperlinks>
  <pageMargins left="0.7" right="0.7" top="0.75" bottom="0.75" header="0.3" footer="0.3"/>
  <pageSetup paperSize="9" scale="6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0">
    <pageSetUpPr fitToPage="1"/>
  </sheetPr>
  <dimension ref="B1:AD85"/>
  <sheetViews>
    <sheetView showGridLines="0" topLeftCell="A2" zoomScale="85" zoomScaleNormal="85" workbookViewId="0"/>
  </sheetViews>
  <sheetFormatPr defaultColWidth="9.1796875" defaultRowHeight="14.5" x14ac:dyDescent="0.35"/>
  <cols>
    <col min="1" max="1" width="9.1796875" style="191"/>
    <col min="2" max="2" width="6.7265625" style="191" customWidth="1"/>
    <col min="3" max="3" width="31.81640625" style="191" customWidth="1"/>
    <col min="4" max="4" width="18.7265625" style="191" customWidth="1"/>
    <col min="5" max="5" width="23" style="191" customWidth="1"/>
    <col min="6" max="6" width="18.7265625" style="191" customWidth="1"/>
    <col min="7" max="7" width="18.54296875" style="191" customWidth="1"/>
    <col min="8" max="28" width="13.7265625" style="191" customWidth="1"/>
    <col min="29" max="29" width="16.81640625" style="191" customWidth="1"/>
    <col min="30" max="30" width="14" style="191" customWidth="1"/>
    <col min="31" max="16384" width="9.1796875" style="191"/>
  </cols>
  <sheetData>
    <row r="1" spans="2:8" x14ac:dyDescent="0.35">
      <c r="B1" s="773" t="s">
        <v>490</v>
      </c>
    </row>
    <row r="5" spans="2:8" ht="23.25" customHeight="1" x14ac:dyDescent="0.35">
      <c r="B5" s="703" t="s">
        <v>399</v>
      </c>
      <c r="D5" s="703"/>
      <c r="E5" s="120"/>
      <c r="F5" s="120"/>
    </row>
    <row r="6" spans="2:8" ht="21.75" customHeight="1" thickBot="1" x14ac:dyDescent="0.4">
      <c r="B6" s="120"/>
      <c r="C6" s="675"/>
      <c r="D6" s="675"/>
      <c r="E6" s="120"/>
      <c r="F6" s="120"/>
    </row>
    <row r="7" spans="2:8" ht="18.75" customHeight="1" x14ac:dyDescent="0.35">
      <c r="B7" s="255"/>
      <c r="C7" s="700"/>
      <c r="D7" s="700"/>
      <c r="E7" s="112"/>
      <c r="F7" s="112"/>
      <c r="G7" s="112"/>
      <c r="H7" s="256"/>
    </row>
    <row r="8" spans="2:8" ht="53.25" customHeight="1" x14ac:dyDescent="0.35">
      <c r="B8" s="257"/>
      <c r="C8" s="1103" t="s">
        <v>398</v>
      </c>
      <c r="D8" s="1103"/>
      <c r="E8" s="1103"/>
      <c r="F8" s="1103"/>
      <c r="G8" s="1103"/>
      <c r="H8" s="258"/>
    </row>
    <row r="9" spans="2:8" ht="12.75" customHeight="1" thickBot="1" x14ac:dyDescent="0.4">
      <c r="B9" s="257"/>
      <c r="C9" s="151"/>
      <c r="F9" s="120"/>
      <c r="G9" s="120"/>
      <c r="H9" s="258"/>
    </row>
    <row r="10" spans="2:8" ht="36.75" customHeight="1" thickBot="1" x14ac:dyDescent="0.4">
      <c r="B10" s="257"/>
      <c r="C10" s="1101" t="s">
        <v>533</v>
      </c>
      <c r="D10" s="1102"/>
      <c r="E10" s="702" t="str">
        <f>IF(F10=0,"",IF(F10&gt;=30%,"Sim","Não"))</f>
        <v/>
      </c>
      <c r="F10" s="836">
        <f>'13. Critérios de seleção'!H7</f>
        <v>0</v>
      </c>
      <c r="G10" s="120"/>
      <c r="H10" s="258"/>
    </row>
    <row r="11" spans="2:8" ht="18" customHeight="1" thickBot="1" x14ac:dyDescent="0.4">
      <c r="B11" s="268"/>
      <c r="C11" s="701"/>
      <c r="D11" s="701"/>
      <c r="E11" s="142"/>
      <c r="F11" s="142"/>
      <c r="G11" s="142"/>
      <c r="H11" s="143"/>
    </row>
    <row r="12" spans="2:8" ht="13.5" customHeight="1" x14ac:dyDescent="0.35">
      <c r="B12" s="255"/>
      <c r="C12" s="112"/>
      <c r="D12" s="112"/>
      <c r="E12" s="112"/>
      <c r="F12" s="112"/>
      <c r="G12" s="112"/>
      <c r="H12" s="256"/>
    </row>
    <row r="13" spans="2:8" ht="19.5" customHeight="1" x14ac:dyDescent="0.45">
      <c r="B13" s="257"/>
      <c r="C13" s="120"/>
      <c r="D13" s="705" t="s">
        <v>501</v>
      </c>
      <c r="E13" s="120"/>
      <c r="F13" s="120"/>
      <c r="G13" s="120"/>
      <c r="H13" s="258"/>
    </row>
    <row r="14" spans="2:8" ht="13.5" customHeight="1" x14ac:dyDescent="0.35">
      <c r="B14" s="257"/>
      <c r="C14" s="120"/>
      <c r="D14" s="120"/>
      <c r="E14" s="120"/>
      <c r="F14" s="120"/>
      <c r="G14" s="120"/>
      <c r="H14" s="258"/>
    </row>
    <row r="15" spans="2:8" ht="41.25" customHeight="1" x14ac:dyDescent="0.35">
      <c r="B15" s="257"/>
      <c r="C15" s="1109" t="s">
        <v>502</v>
      </c>
      <c r="D15" s="1109"/>
      <c r="E15" s="1109"/>
      <c r="F15" s="1109"/>
      <c r="G15" s="1109"/>
      <c r="H15" s="258"/>
    </row>
    <row r="16" spans="2:8" ht="24.75" hidden="1" customHeight="1" thickBot="1" x14ac:dyDescent="0.4">
      <c r="B16" s="257"/>
      <c r="C16" s="120"/>
      <c r="D16" s="120"/>
      <c r="E16" s="120"/>
      <c r="F16" s="120"/>
      <c r="G16" s="120"/>
      <c r="H16" s="258"/>
    </row>
    <row r="17" spans="2:11" ht="31.5" hidden="1" customHeight="1" thickBot="1" x14ac:dyDescent="0.4">
      <c r="B17" s="257"/>
      <c r="C17" s="287" t="s">
        <v>262</v>
      </c>
      <c r="D17" s="563">
        <f>D29</f>
        <v>0</v>
      </c>
      <c r="E17" s="120"/>
      <c r="F17" s="120"/>
      <c r="G17" s="120"/>
      <c r="H17" s="258"/>
      <c r="I17" s="125"/>
    </row>
    <row r="18" spans="2:11" ht="8.25" customHeight="1" x14ac:dyDescent="0.35">
      <c r="B18" s="257"/>
      <c r="C18" s="120"/>
      <c r="D18" s="120"/>
      <c r="E18" s="120"/>
      <c r="F18" s="120"/>
      <c r="G18" s="120"/>
      <c r="H18" s="258"/>
      <c r="I18" s="125"/>
    </row>
    <row r="19" spans="2:11" ht="33" customHeight="1" thickBot="1" x14ac:dyDescent="0.4">
      <c r="B19" s="257"/>
      <c r="C19" s="120"/>
      <c r="D19" s="66" t="s">
        <v>497</v>
      </c>
      <c r="E19" s="64" t="s">
        <v>498</v>
      </c>
      <c r="F19" s="63" t="s">
        <v>499</v>
      </c>
      <c r="G19" s="64" t="s">
        <v>500</v>
      </c>
      <c r="H19" s="258"/>
      <c r="I19" s="125"/>
    </row>
    <row r="20" spans="2:11" x14ac:dyDescent="0.35">
      <c r="B20" s="257"/>
      <c r="C20" s="244" t="s">
        <v>253</v>
      </c>
      <c r="D20" s="519">
        <f>'2. Medidas a) i)'!E23</f>
        <v>0</v>
      </c>
      <c r="E20" s="513">
        <f>'2. Medidas a) i)'!E24</f>
        <v>0</v>
      </c>
      <c r="F20" s="513">
        <f>'2. Medidas a) i)'!E25</f>
        <v>0</v>
      </c>
      <c r="G20" s="513">
        <f>'2. Medidas a) i)'!E26</f>
        <v>0</v>
      </c>
      <c r="H20" s="258"/>
      <c r="I20" s="125"/>
    </row>
    <row r="21" spans="2:11" x14ac:dyDescent="0.35">
      <c r="B21" s="257"/>
      <c r="C21" s="245" t="s">
        <v>254</v>
      </c>
      <c r="D21" s="514">
        <f>'3. Medidas a) ii)'!E22</f>
        <v>0</v>
      </c>
      <c r="E21" s="514">
        <f>'3. Medidas a) ii)'!E23</f>
        <v>0</v>
      </c>
      <c r="F21" s="514">
        <f>'3. Medidas a) ii)'!E24</f>
        <v>0</v>
      </c>
      <c r="G21" s="514">
        <f>'3. Medidas a) ii)'!E25</f>
        <v>0</v>
      </c>
      <c r="H21" s="258"/>
      <c r="I21" s="125"/>
    </row>
    <row r="22" spans="2:11" ht="15.75" customHeight="1" x14ac:dyDescent="0.35">
      <c r="B22" s="257"/>
      <c r="C22" s="245" t="s">
        <v>257</v>
      </c>
      <c r="D22" s="514">
        <f>'4. Medidas a) iii)'!E23</f>
        <v>0</v>
      </c>
      <c r="E22" s="514">
        <f>'4. Medidas a) iii)'!E24</f>
        <v>0</v>
      </c>
      <c r="F22" s="514">
        <f>'4. Medidas a) iii)'!E25</f>
        <v>0</v>
      </c>
      <c r="G22" s="514">
        <f>'4. Medidas a) iii)'!E26</f>
        <v>0</v>
      </c>
      <c r="H22" s="258"/>
      <c r="I22" s="125"/>
    </row>
    <row r="23" spans="2:11" x14ac:dyDescent="0.35">
      <c r="B23" s="257"/>
      <c r="C23" s="245" t="s">
        <v>255</v>
      </c>
      <c r="D23" s="514">
        <f>'5. Medidas a) iv)'!E23</f>
        <v>0</v>
      </c>
      <c r="E23" s="514">
        <f>'5. Medidas a) iv)'!E24</f>
        <v>0</v>
      </c>
      <c r="F23" s="514">
        <f>'5. Medidas a) iv)'!E25</f>
        <v>0</v>
      </c>
      <c r="G23" s="514">
        <f>'5. Medidas a) iv)'!E26</f>
        <v>0</v>
      </c>
      <c r="H23" s="258"/>
      <c r="I23" s="125"/>
    </row>
    <row r="24" spans="2:11" ht="15.75" customHeight="1" x14ac:dyDescent="0.35">
      <c r="B24" s="257"/>
      <c r="C24" s="245" t="s">
        <v>256</v>
      </c>
      <c r="D24" s="515">
        <f>'6. Medidas a) v)'!E22</f>
        <v>0</v>
      </c>
      <c r="E24" s="515">
        <f>'6. Medidas a) v)'!E23</f>
        <v>0</v>
      </c>
      <c r="F24" s="515" t="s">
        <v>155</v>
      </c>
      <c r="G24" s="515">
        <f>'6. Medidas a) v)'!E24</f>
        <v>0</v>
      </c>
      <c r="H24" s="258"/>
      <c r="I24" s="125"/>
    </row>
    <row r="25" spans="2:11" s="148" customFormat="1" ht="15.75" customHeight="1" x14ac:dyDescent="0.35">
      <c r="B25" s="152"/>
      <c r="C25" s="246" t="s">
        <v>258</v>
      </c>
      <c r="D25" s="516">
        <f>'7. Medidas b) i)'!E23</f>
        <v>0</v>
      </c>
      <c r="E25" s="516">
        <f>'7. Medidas b) i)'!E24</f>
        <v>0</v>
      </c>
      <c r="F25" s="516">
        <f>'7. Medidas b) i)'!E25</f>
        <v>0</v>
      </c>
      <c r="G25" s="516">
        <f>'7. Medidas b) i)'!E26</f>
        <v>0</v>
      </c>
      <c r="H25" s="258"/>
      <c r="I25" s="125"/>
      <c r="J25" s="191"/>
      <c r="K25" s="191"/>
    </row>
    <row r="26" spans="2:11" s="148" customFormat="1" ht="15" customHeight="1" x14ac:dyDescent="0.35">
      <c r="B26" s="152"/>
      <c r="C26" s="327" t="s">
        <v>259</v>
      </c>
      <c r="D26" s="516">
        <f>'8. Medidas b) ii)'!E22+'8. Medidas b) ii)'!E23</f>
        <v>0</v>
      </c>
      <c r="E26" s="516">
        <f>'8. Medidas b) ii)'!E25</f>
        <v>0</v>
      </c>
      <c r="F26" s="516">
        <f>'8. Medidas b) ii)'!E26</f>
        <v>0</v>
      </c>
      <c r="G26" s="516">
        <f>'8. Medidas b) ii)'!E27</f>
        <v>0</v>
      </c>
      <c r="H26" s="258"/>
      <c r="I26" s="125"/>
      <c r="J26" s="191"/>
      <c r="K26" s="191"/>
    </row>
    <row r="27" spans="2:11" s="148" customFormat="1" ht="19.5" customHeight="1" thickBot="1" x14ac:dyDescent="0.4">
      <c r="B27" s="152"/>
      <c r="C27" s="247" t="s">
        <v>260</v>
      </c>
      <c r="D27" s="517">
        <f>'9. Medidas c)'!F19</f>
        <v>0</v>
      </c>
      <c r="E27" s="517">
        <f>'9. Medidas c)'!F20</f>
        <v>0</v>
      </c>
      <c r="F27" s="517">
        <f>'9. Medidas c)'!F21</f>
        <v>0</v>
      </c>
      <c r="G27" s="517">
        <f>'9. Medidas c)'!F22</f>
        <v>0</v>
      </c>
      <c r="H27" s="258"/>
      <c r="I27" s="125"/>
      <c r="J27" s="191"/>
      <c r="K27" s="191"/>
    </row>
    <row r="28" spans="2:11" s="148" customFormat="1" ht="54" customHeight="1" thickBot="1" x14ac:dyDescent="0.4">
      <c r="B28" s="152"/>
      <c r="C28" s="520" t="s">
        <v>326</v>
      </c>
      <c r="D28" s="517">
        <f>'10. Outras Despesas art. 7º'!F23</f>
        <v>0</v>
      </c>
      <c r="E28" s="517">
        <f>'10. Outras Despesas art. 7º'!F24</f>
        <v>0</v>
      </c>
      <c r="F28" s="517" t="s">
        <v>155</v>
      </c>
      <c r="G28" s="517">
        <f>'10. Outras Despesas art. 7º'!F25</f>
        <v>0</v>
      </c>
      <c r="H28" s="258"/>
      <c r="I28" s="125"/>
      <c r="J28" s="191"/>
      <c r="K28" s="191"/>
    </row>
    <row r="29" spans="2:11" s="148" customFormat="1" ht="35.25" customHeight="1" thickBot="1" x14ac:dyDescent="0.4">
      <c r="B29" s="152"/>
      <c r="C29" s="248" t="s">
        <v>327</v>
      </c>
      <c r="D29" s="518">
        <f>SUM(D20:D28)</f>
        <v>0</v>
      </c>
      <c r="E29" s="518">
        <f t="shared" ref="E29:G29" si="0">SUM(E20:E28)</f>
        <v>0</v>
      </c>
      <c r="F29" s="518">
        <f t="shared" si="0"/>
        <v>0</v>
      </c>
      <c r="G29" s="518">
        <f t="shared" si="0"/>
        <v>0</v>
      </c>
      <c r="H29" s="258"/>
      <c r="I29" s="125"/>
      <c r="J29" s="191"/>
      <c r="K29" s="191"/>
    </row>
    <row r="30" spans="2:11" s="148" customFormat="1" ht="12" customHeight="1" x14ac:dyDescent="0.35">
      <c r="B30" s="152"/>
      <c r="C30" s="248"/>
      <c r="D30" s="248"/>
      <c r="E30" s="248"/>
      <c r="F30" s="248"/>
      <c r="G30" s="248"/>
      <c r="H30" s="258"/>
      <c r="I30" s="125"/>
      <c r="J30" s="191"/>
      <c r="K30" s="191"/>
    </row>
    <row r="31" spans="2:11" s="148" customFormat="1" ht="13.5" customHeight="1" thickBot="1" x14ac:dyDescent="0.4">
      <c r="B31" s="152"/>
      <c r="H31" s="258"/>
      <c r="I31" s="336"/>
    </row>
    <row r="32" spans="2:11" s="148" customFormat="1" ht="43.5" customHeight="1" thickBot="1" x14ac:dyDescent="0.4">
      <c r="B32" s="152"/>
      <c r="C32" s="243" t="s">
        <v>116</v>
      </c>
      <c r="D32" s="518">
        <f>ROUND(E29,2)</f>
        <v>0</v>
      </c>
      <c r="E32" s="248"/>
      <c r="F32" s="248"/>
      <c r="G32" s="248"/>
      <c r="H32" s="258"/>
      <c r="I32" s="125"/>
      <c r="J32" s="191"/>
      <c r="K32" s="191"/>
    </row>
    <row r="33" spans="2:11" s="148" customFormat="1" ht="18" customHeight="1" thickBot="1" x14ac:dyDescent="0.4">
      <c r="B33" s="259"/>
      <c r="C33" s="218"/>
      <c r="D33" s="218"/>
      <c r="E33" s="218"/>
      <c r="F33" s="218"/>
      <c r="G33" s="218"/>
      <c r="H33" s="143"/>
      <c r="I33" s="125"/>
      <c r="J33" s="191"/>
      <c r="K33" s="191"/>
    </row>
    <row r="34" spans="2:11" s="148" customFormat="1" ht="18" customHeight="1" x14ac:dyDescent="0.35">
      <c r="B34" s="260"/>
      <c r="C34" s="261"/>
      <c r="D34" s="261"/>
      <c r="E34" s="261"/>
      <c r="F34" s="261"/>
      <c r="G34" s="261"/>
      <c r="H34" s="256"/>
      <c r="I34" s="125"/>
      <c r="J34" s="191"/>
      <c r="K34" s="191"/>
    </row>
    <row r="35" spans="2:11" s="148" customFormat="1" ht="31.5" customHeight="1" x14ac:dyDescent="0.35">
      <c r="B35" s="152"/>
      <c r="C35" s="1108" t="s">
        <v>504</v>
      </c>
      <c r="D35" s="1108"/>
      <c r="E35" s="1108"/>
      <c r="F35" s="1108"/>
      <c r="G35" s="1108"/>
      <c r="H35" s="258"/>
      <c r="I35" s="125"/>
      <c r="J35" s="191"/>
      <c r="K35" s="191"/>
    </row>
    <row r="36" spans="2:11" s="148" customFormat="1" ht="32.25" customHeight="1" thickBot="1" x14ac:dyDescent="0.4">
      <c r="B36" s="152"/>
      <c r="C36" s="332"/>
      <c r="D36" s="332"/>
      <c r="E36" s="332"/>
      <c r="F36" s="332"/>
      <c r="G36" s="332"/>
      <c r="H36" s="258"/>
      <c r="I36" s="125"/>
      <c r="J36" s="191"/>
      <c r="K36" s="191"/>
    </row>
    <row r="37" spans="2:11" s="148" customFormat="1" ht="29.5" thickBot="1" x14ac:dyDescent="0.4">
      <c r="B37" s="152"/>
      <c r="C37" s="471" t="s">
        <v>495</v>
      </c>
      <c r="D37" s="270">
        <v>5000000</v>
      </c>
      <c r="E37" s="474"/>
      <c r="F37" s="475"/>
      <c r="G37" s="476"/>
      <c r="H37" s="258"/>
      <c r="I37" s="125"/>
      <c r="J37" s="191"/>
      <c r="K37" s="191"/>
    </row>
    <row r="38" spans="2:11" s="148" customFormat="1" ht="23.25" customHeight="1" x14ac:dyDescent="0.35">
      <c r="B38" s="152"/>
      <c r="C38" s="472"/>
      <c r="D38" s="473"/>
      <c r="E38" s="151"/>
      <c r="F38" s="151"/>
      <c r="G38" s="151"/>
      <c r="H38" s="258"/>
      <c r="I38" s="125"/>
      <c r="J38" s="191"/>
      <c r="K38" s="191"/>
    </row>
    <row r="39" spans="2:11" s="148" customFormat="1" ht="45.75" customHeight="1" thickBot="1" x14ac:dyDescent="0.4">
      <c r="B39" s="152"/>
      <c r="C39" s="1107" t="s">
        <v>180</v>
      </c>
      <c r="D39" s="1107"/>
      <c r="E39" s="1107" t="s">
        <v>181</v>
      </c>
      <c r="F39" s="1107"/>
      <c r="G39" s="1107"/>
      <c r="H39" s="262"/>
      <c r="J39" s="191"/>
      <c r="K39" s="191"/>
    </row>
    <row r="40" spans="2:11" s="148" customFormat="1" ht="34.5" customHeight="1" thickBot="1" x14ac:dyDescent="0.4">
      <c r="B40" s="152"/>
      <c r="C40" s="242" t="s">
        <v>182</v>
      </c>
      <c r="D40" s="270">
        <f>IF(E10="Não","-",ROUND((E29-E27)*0.95,2))</f>
        <v>0</v>
      </c>
      <c r="E40" s="1105" t="s">
        <v>183</v>
      </c>
      <c r="F40" s="1106"/>
      <c r="G40" s="273">
        <f>IF(E10="Não","-",IF(D42=0,0,D40*($G$42/$D$42)))</f>
        <v>0</v>
      </c>
      <c r="H40" s="258"/>
      <c r="I40" s="125"/>
      <c r="J40" s="191"/>
      <c r="K40" s="191"/>
    </row>
    <row r="41" spans="2:11" s="148" customFormat="1" ht="34.5" customHeight="1" thickBot="1" x14ac:dyDescent="0.4">
      <c r="B41" s="152"/>
      <c r="C41" s="242" t="s">
        <v>129</v>
      </c>
      <c r="D41" s="270">
        <f>IF(E10="Não","-",ROUND(E27*0.95,2))</f>
        <v>0</v>
      </c>
      <c r="E41" s="1105" t="s">
        <v>129</v>
      </c>
      <c r="F41" s="1106"/>
      <c r="G41" s="273">
        <f>IF(E10="Não","-",IF(D42=0,0,D41*($G$42/$D$42)))</f>
        <v>0</v>
      </c>
      <c r="H41" s="258"/>
      <c r="I41" s="125"/>
      <c r="J41" s="191"/>
      <c r="K41" s="191"/>
    </row>
    <row r="42" spans="2:11" s="148" customFormat="1" ht="34.5" customHeight="1" thickBot="1" x14ac:dyDescent="0.4">
      <c r="B42" s="152"/>
      <c r="C42" s="242" t="s">
        <v>191</v>
      </c>
      <c r="D42" s="270">
        <f>IF(E10="Não","-",D40+D41)</f>
        <v>0</v>
      </c>
      <c r="E42" s="1105" t="s">
        <v>503</v>
      </c>
      <c r="F42" s="1106"/>
      <c r="G42" s="273">
        <f>IF(E10="Não","-",IF(D37=15000000,IF((D40+D41)&lt;15000000,D40+D41,15000000),IF((D40+D41)&lt;5000000,D40+D41,5000000)))</f>
        <v>0</v>
      </c>
      <c r="H42" s="258"/>
      <c r="I42" s="125"/>
      <c r="J42" s="191"/>
      <c r="K42" s="191"/>
    </row>
    <row r="43" spans="2:11" s="148" customFormat="1" ht="34.5" customHeight="1" thickBot="1" x14ac:dyDescent="0.4">
      <c r="B43" s="152"/>
      <c r="E43" s="248"/>
      <c r="F43" s="248"/>
      <c r="G43" s="248"/>
      <c r="H43" s="263"/>
      <c r="I43" s="125"/>
      <c r="J43" s="191"/>
      <c r="K43" s="191"/>
    </row>
    <row r="44" spans="2:11" s="148" customFormat="1" ht="16.5" customHeight="1" x14ac:dyDescent="0.35">
      <c r="B44" s="260"/>
      <c r="C44" s="264"/>
      <c r="D44" s="264"/>
      <c r="E44" s="264"/>
      <c r="F44" s="264"/>
      <c r="G44" s="264"/>
      <c r="H44" s="265"/>
      <c r="I44" s="248"/>
      <c r="J44" s="248"/>
      <c r="K44" s="191"/>
    </row>
    <row r="45" spans="2:11" s="148" customFormat="1" ht="29.25" customHeight="1" x14ac:dyDescent="0.35">
      <c r="B45" s="152"/>
      <c r="C45" s="248"/>
      <c r="D45" s="824" t="s">
        <v>505</v>
      </c>
      <c r="E45" s="248"/>
      <c r="F45" s="248"/>
      <c r="G45" s="248"/>
      <c r="H45" s="266"/>
      <c r="I45" s="248"/>
      <c r="J45" s="248"/>
      <c r="K45" s="191"/>
    </row>
    <row r="46" spans="2:11" s="148" customFormat="1" ht="34.5" customHeight="1" x14ac:dyDescent="0.35">
      <c r="B46" s="152"/>
      <c r="C46" s="1117" t="s">
        <v>506</v>
      </c>
      <c r="D46" s="1117"/>
      <c r="E46" s="1117"/>
      <c r="F46" s="1117"/>
      <c r="G46" s="1117"/>
      <c r="H46" s="266"/>
      <c r="I46" s="248"/>
      <c r="J46" s="248"/>
      <c r="K46" s="191"/>
    </row>
    <row r="47" spans="2:11" s="148" customFormat="1" ht="43.5" customHeight="1" thickBot="1" x14ac:dyDescent="0.4">
      <c r="B47" s="152"/>
      <c r="C47" s="1112" t="s">
        <v>121</v>
      </c>
      <c r="D47" s="1112"/>
      <c r="E47" s="1112" t="s">
        <v>122</v>
      </c>
      <c r="F47" s="1112"/>
      <c r="G47" s="1112"/>
      <c r="H47" s="258"/>
      <c r="I47" s="125"/>
      <c r="J47" s="191"/>
      <c r="K47" s="191"/>
    </row>
    <row r="48" spans="2:11" s="148" customFormat="1" ht="51.75" customHeight="1" thickBot="1" x14ac:dyDescent="0.4">
      <c r="B48" s="152"/>
      <c r="C48" s="243" t="s">
        <v>119</v>
      </c>
      <c r="D48" s="206">
        <f>IF(MAX(AD63:AD69)&gt;25,25,MAX(AD63:AD69))</f>
        <v>0</v>
      </c>
      <c r="E48" s="1113" t="s">
        <v>214</v>
      </c>
      <c r="F48" s="1114"/>
      <c r="G48" s="249" t="e">
        <f>IF(E10="Não","-",IF(ROUND(G40/(D49*0.7),0)&gt;35,35,(ROUND(G40/(D49*0.7),0))))</f>
        <v>#DIV/0!</v>
      </c>
      <c r="H48" s="258"/>
      <c r="I48" s="125"/>
      <c r="J48" s="191"/>
      <c r="K48" s="191"/>
    </row>
    <row r="49" spans="2:30" s="148" customFormat="1" ht="53.25" customHeight="1" thickBot="1" x14ac:dyDescent="0.4">
      <c r="B49" s="152"/>
      <c r="C49" s="243" t="s">
        <v>120</v>
      </c>
      <c r="D49" s="271">
        <f>IF(AC70=0,0,ROUND(AC70/D48,2))</f>
        <v>0</v>
      </c>
      <c r="E49" s="1101" t="s">
        <v>215</v>
      </c>
      <c r="F49" s="1102"/>
      <c r="G49" s="269" t="e">
        <f>IF(E10="Não",0,IF(ROUND(G40/G48,2)&lt;ROUND(D49*0.7,2),ROUND(D49*0.7,2),(ROUND(G40/G48,2))))</f>
        <v>#DIV/0!</v>
      </c>
      <c r="H49" s="258"/>
      <c r="I49" s="125"/>
      <c r="J49" s="191"/>
      <c r="K49" s="191"/>
    </row>
    <row r="50" spans="2:30" s="148" customFormat="1" ht="19.5" customHeight="1" x14ac:dyDescent="0.35">
      <c r="B50" s="152"/>
      <c r="C50" s="704" t="e">
        <f>IF(G49&gt;D49,"ATENÇÃO: Para o periodo máximo de reembolso de 35 anos, o somatorio das poupanças médias anuais é inferior ao valor do apoio a conceder, pelo que apoio deverá ser devolvido através de recursos próprios ","")</f>
        <v>#DIV/0!</v>
      </c>
      <c r="D50" s="477"/>
      <c r="E50" s="477"/>
      <c r="F50" s="477"/>
      <c r="G50" s="477"/>
      <c r="H50" s="258"/>
      <c r="I50" s="125"/>
      <c r="J50" s="191"/>
      <c r="K50" s="191"/>
    </row>
    <row r="51" spans="2:30" ht="38.25" customHeight="1" thickBot="1" x14ac:dyDescent="0.4">
      <c r="B51" s="257"/>
      <c r="D51" s="120"/>
      <c r="H51" s="267"/>
      <c r="I51" s="207"/>
      <c r="J51" s="207"/>
      <c r="K51" s="207"/>
      <c r="L51" s="208"/>
      <c r="M51" s="209"/>
      <c r="N51" s="210"/>
      <c r="O51" s="210"/>
    </row>
    <row r="52" spans="2:30" ht="40.5" customHeight="1" thickBot="1" x14ac:dyDescent="0.4">
      <c r="B52" s="257"/>
      <c r="C52" s="1115" t="s">
        <v>508</v>
      </c>
      <c r="D52" s="1116"/>
      <c r="E52" s="1113" t="s">
        <v>123</v>
      </c>
      <c r="F52" s="1114"/>
      <c r="G52" s="215" t="e">
        <f>IF(E10="Não","-",ROUND(G49/2,2))</f>
        <v>#DIV/0!</v>
      </c>
      <c r="H52" s="258"/>
      <c r="I52" s="274"/>
      <c r="J52" s="214"/>
      <c r="K52" s="214"/>
      <c r="L52" s="212"/>
      <c r="M52" s="210"/>
      <c r="N52" s="210"/>
      <c r="O52" s="210"/>
    </row>
    <row r="53" spans="2:30" ht="40.5" customHeight="1" thickBot="1" x14ac:dyDescent="0.4">
      <c r="B53" s="257"/>
      <c r="C53" s="205" t="s">
        <v>125</v>
      </c>
      <c r="D53" s="211" t="e">
        <f>IF(E10="Não","-",G48*2)</f>
        <v>#DIV/0!</v>
      </c>
      <c r="E53" s="1113" t="s">
        <v>124</v>
      </c>
      <c r="F53" s="1114"/>
      <c r="G53" s="215" t="e">
        <f>IF(E10="Não","-",G40-(G52*(D53-1)))</f>
        <v>#DIV/0!</v>
      </c>
      <c r="H53" s="258"/>
      <c r="I53" s="214"/>
      <c r="J53" s="214"/>
      <c r="K53" s="214"/>
      <c r="L53" s="212"/>
      <c r="M53" s="210"/>
      <c r="N53" s="210"/>
      <c r="O53" s="210"/>
    </row>
    <row r="54" spans="2:30" ht="30" customHeight="1" thickBot="1" x14ac:dyDescent="0.4">
      <c r="B54" s="257"/>
      <c r="C54" s="120"/>
      <c r="D54" s="120"/>
      <c r="E54" s="1110" t="s">
        <v>190</v>
      </c>
      <c r="F54" s="1111"/>
      <c r="G54" s="272" t="e">
        <f>IF(E10="Não","-",IF(G49&gt;D49,"N.A",G49/D49))</f>
        <v>#DIV/0!</v>
      </c>
      <c r="H54" s="258"/>
      <c r="I54" s="214"/>
      <c r="J54" s="214"/>
      <c r="K54" s="214"/>
      <c r="L54" s="212"/>
      <c r="M54" s="210"/>
      <c r="N54" s="210"/>
      <c r="O54" s="210"/>
    </row>
    <row r="55" spans="2:30" ht="30" customHeight="1" thickBot="1" x14ac:dyDescent="0.4">
      <c r="B55" s="268"/>
      <c r="C55" s="142"/>
      <c r="D55" s="142"/>
      <c r="E55" s="478"/>
      <c r="F55" s="478"/>
      <c r="G55" s="478"/>
      <c r="H55" s="143"/>
      <c r="I55" s="214"/>
      <c r="J55" s="214"/>
      <c r="K55" s="214"/>
      <c r="L55" s="212"/>
      <c r="M55" s="210"/>
      <c r="N55" s="210"/>
      <c r="O55" s="210"/>
    </row>
    <row r="56" spans="2:30" ht="30" customHeight="1" x14ac:dyDescent="0.35">
      <c r="B56" s="120"/>
      <c r="C56" s="120"/>
      <c r="D56" s="120"/>
      <c r="E56" s="120"/>
      <c r="F56" s="120"/>
      <c r="G56" s="120"/>
      <c r="H56" s="120"/>
      <c r="I56" s="214"/>
      <c r="J56" s="214"/>
      <c r="K56" s="214"/>
      <c r="L56" s="212"/>
      <c r="M56" s="210"/>
      <c r="N56" s="210"/>
      <c r="O56" s="210"/>
    </row>
    <row r="57" spans="2:30" ht="30" customHeight="1" x14ac:dyDescent="0.45">
      <c r="B57" s="705" t="s">
        <v>400</v>
      </c>
      <c r="C57" s="120"/>
      <c r="D57" s="120"/>
      <c r="E57" s="120"/>
      <c r="F57" s="120"/>
      <c r="G57" s="120"/>
      <c r="H57" s="120"/>
      <c r="I57" s="214"/>
      <c r="J57" s="214"/>
      <c r="K57" s="214"/>
      <c r="L57" s="212"/>
      <c r="M57" s="210"/>
      <c r="N57" s="210"/>
      <c r="O57" s="210"/>
    </row>
    <row r="58" spans="2:30" ht="23.25" customHeight="1" thickBot="1" x14ac:dyDescent="0.4">
      <c r="B58" s="120"/>
      <c r="E58" s="120"/>
      <c r="F58" s="120"/>
      <c r="I58" s="216"/>
      <c r="J58" s="216"/>
      <c r="K58" s="216"/>
      <c r="L58" s="213"/>
      <c r="M58" s="120"/>
      <c r="N58" s="120"/>
      <c r="O58" s="120"/>
    </row>
    <row r="59" spans="2:30" ht="20.25" customHeight="1" thickBot="1" x14ac:dyDescent="0.4">
      <c r="D59" s="1098" t="s">
        <v>118</v>
      </c>
      <c r="E59" s="1099"/>
      <c r="F59" s="1099"/>
      <c r="G59" s="1099"/>
      <c r="H59" s="1099"/>
      <c r="I59" s="1099"/>
      <c r="J59" s="1099"/>
      <c r="K59" s="1099"/>
      <c r="L59" s="1099"/>
      <c r="M59" s="1099"/>
      <c r="N59" s="1099"/>
      <c r="O59" s="1099"/>
      <c r="P59" s="1099"/>
      <c r="Q59" s="1099"/>
      <c r="R59" s="1099"/>
      <c r="S59" s="1099"/>
      <c r="T59" s="1099"/>
      <c r="U59" s="1099"/>
      <c r="V59" s="1099"/>
      <c r="W59" s="1099"/>
      <c r="X59" s="1099"/>
      <c r="Y59" s="1099"/>
      <c r="Z59" s="1099"/>
      <c r="AA59" s="1099"/>
      <c r="AB59" s="1099"/>
      <c r="AC59" s="1100"/>
    </row>
    <row r="60" spans="2:30" s="148" customFormat="1" ht="19.5" customHeight="1" thickBot="1" x14ac:dyDescent="0.4">
      <c r="C60" s="191"/>
      <c r="D60" s="109" t="s">
        <v>16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365"/>
    </row>
    <row r="61" spans="2:30" ht="15" thickBot="1" x14ac:dyDescent="0.4">
      <c r="B61" s="111"/>
      <c r="C61" s="192" t="s">
        <v>127</v>
      </c>
      <c r="D61" s="457">
        <v>1</v>
      </c>
      <c r="E61" s="458">
        <v>2</v>
      </c>
      <c r="F61" s="458">
        <v>3</v>
      </c>
      <c r="G61" s="458">
        <v>4</v>
      </c>
      <c r="H61" s="458">
        <v>5</v>
      </c>
      <c r="I61" s="458">
        <v>6</v>
      </c>
      <c r="J61" s="458">
        <v>7</v>
      </c>
      <c r="K61" s="458">
        <v>8</v>
      </c>
      <c r="L61" s="458">
        <v>9</v>
      </c>
      <c r="M61" s="458">
        <v>10</v>
      </c>
      <c r="N61" s="458">
        <v>11</v>
      </c>
      <c r="O61" s="458">
        <v>12</v>
      </c>
      <c r="P61" s="458">
        <v>13</v>
      </c>
      <c r="Q61" s="458">
        <v>14</v>
      </c>
      <c r="R61" s="458">
        <v>15</v>
      </c>
      <c r="S61" s="458">
        <v>16</v>
      </c>
      <c r="T61" s="458">
        <v>17</v>
      </c>
      <c r="U61" s="458">
        <v>18</v>
      </c>
      <c r="V61" s="458">
        <v>19</v>
      </c>
      <c r="W61" s="458">
        <v>20</v>
      </c>
      <c r="X61" s="458">
        <v>21</v>
      </c>
      <c r="Y61" s="458">
        <v>22</v>
      </c>
      <c r="Z61" s="458">
        <v>23</v>
      </c>
      <c r="AA61" s="458">
        <v>24</v>
      </c>
      <c r="AB61" s="459">
        <v>25</v>
      </c>
      <c r="AC61" s="193" t="s">
        <v>38</v>
      </c>
      <c r="AD61" s="1104" t="s">
        <v>117</v>
      </c>
    </row>
    <row r="62" spans="2:30" s="196" customFormat="1" ht="15" customHeight="1" thickBot="1" x14ac:dyDescent="0.4">
      <c r="B62" s="194"/>
      <c r="C62" s="125"/>
      <c r="D62" s="460"/>
      <c r="E62" s="461"/>
      <c r="F62" s="461"/>
      <c r="G62" s="461"/>
      <c r="H62" s="461"/>
      <c r="I62" s="461"/>
      <c r="J62" s="461"/>
      <c r="K62" s="461"/>
      <c r="L62" s="462"/>
      <c r="M62" s="461"/>
      <c r="N62" s="461"/>
      <c r="O62" s="461"/>
      <c r="P62" s="461"/>
      <c r="Q62" s="461"/>
      <c r="R62" s="461"/>
      <c r="S62" s="461"/>
      <c r="T62" s="461"/>
      <c r="U62" s="461"/>
      <c r="V62" s="462"/>
      <c r="W62" s="461"/>
      <c r="X62" s="461"/>
      <c r="Y62" s="461"/>
      <c r="Z62" s="461"/>
      <c r="AA62" s="461"/>
      <c r="AB62" s="463"/>
      <c r="AC62" s="442"/>
      <c r="AD62" s="1104"/>
    </row>
    <row r="63" spans="2:30" ht="16.5" customHeight="1" x14ac:dyDescent="0.35">
      <c r="B63" s="194"/>
      <c r="C63" s="197" t="s">
        <v>253</v>
      </c>
      <c r="D63" s="198">
        <f>'2. Medidas a) i)'!J42</f>
        <v>0</v>
      </c>
      <c r="E63" s="445">
        <f>'2. Medidas a) i)'!K42</f>
        <v>0</v>
      </c>
      <c r="F63" s="445">
        <f>'2. Medidas a) i)'!L42</f>
        <v>0</v>
      </c>
      <c r="G63" s="445">
        <f>'2. Medidas a) i)'!M42</f>
        <v>0</v>
      </c>
      <c r="H63" s="445">
        <f>'2. Medidas a) i)'!N42</f>
        <v>0</v>
      </c>
      <c r="I63" s="445">
        <f>'2. Medidas a) i)'!O42</f>
        <v>0</v>
      </c>
      <c r="J63" s="445">
        <f>'2. Medidas a) i)'!P42</f>
        <v>0</v>
      </c>
      <c r="K63" s="445">
        <f>'2. Medidas a) i)'!Q42</f>
        <v>0</v>
      </c>
      <c r="L63" s="445">
        <f>'2. Medidas a) i)'!R42</f>
        <v>0</v>
      </c>
      <c r="M63" s="445">
        <f>'2. Medidas a) i)'!S42</f>
        <v>0</v>
      </c>
      <c r="N63" s="445">
        <f>'2. Medidas a) i)'!T42</f>
        <v>0</v>
      </c>
      <c r="O63" s="445">
        <f>'2. Medidas a) i)'!U42</f>
        <v>0</v>
      </c>
      <c r="P63" s="445">
        <f>'2. Medidas a) i)'!V42</f>
        <v>0</v>
      </c>
      <c r="Q63" s="445">
        <f>'2. Medidas a) i)'!W42</f>
        <v>0</v>
      </c>
      <c r="R63" s="445">
        <f>'2. Medidas a) i)'!X42</f>
        <v>0</v>
      </c>
      <c r="S63" s="445">
        <f>'2. Medidas a) i)'!Y42</f>
        <v>0</v>
      </c>
      <c r="T63" s="445">
        <f>'2. Medidas a) i)'!Z42</f>
        <v>0</v>
      </c>
      <c r="U63" s="445">
        <f>'2. Medidas a) i)'!AA42</f>
        <v>0</v>
      </c>
      <c r="V63" s="445">
        <f>'2. Medidas a) i)'!AB42</f>
        <v>0</v>
      </c>
      <c r="W63" s="445">
        <f>'2. Medidas a) i)'!AC42</f>
        <v>0</v>
      </c>
      <c r="X63" s="445">
        <f>'2. Medidas a) i)'!AD42</f>
        <v>0</v>
      </c>
      <c r="Y63" s="445">
        <f>'2. Medidas a) i)'!AE42</f>
        <v>0</v>
      </c>
      <c r="Z63" s="445">
        <f>'2. Medidas a) i)'!AF42</f>
        <v>0</v>
      </c>
      <c r="AA63" s="445">
        <f>'2. Medidas a) i)'!AG42</f>
        <v>0</v>
      </c>
      <c r="AB63" s="445">
        <f>'2. Medidas a) i)'!AH42</f>
        <v>0</v>
      </c>
      <c r="AC63" s="446">
        <f t="shared" ref="AC63:AC69" si="1">SUM(D63:AB63)</f>
        <v>0</v>
      </c>
      <c r="AD63" s="199">
        <f>COUNTIF(D63:AB63,"&lt;&gt;0")</f>
        <v>0</v>
      </c>
    </row>
    <row r="64" spans="2:30" ht="16.5" customHeight="1" x14ac:dyDescent="0.35">
      <c r="B64" s="194"/>
      <c r="C64" s="197" t="s">
        <v>254</v>
      </c>
      <c r="D64" s="447">
        <f>'3. Medidas a) ii)'!J41</f>
        <v>0</v>
      </c>
      <c r="E64" s="444">
        <f>'3. Medidas a) ii)'!K41</f>
        <v>0</v>
      </c>
      <c r="F64" s="444">
        <f>'3. Medidas a) ii)'!L41</f>
        <v>0</v>
      </c>
      <c r="G64" s="444">
        <f>'3. Medidas a) ii)'!M41</f>
        <v>0</v>
      </c>
      <c r="H64" s="444">
        <f>'3. Medidas a) ii)'!N41</f>
        <v>0</v>
      </c>
      <c r="I64" s="444">
        <f>'3. Medidas a) ii)'!O41</f>
        <v>0</v>
      </c>
      <c r="J64" s="444">
        <f>'3. Medidas a) ii)'!P41</f>
        <v>0</v>
      </c>
      <c r="K64" s="444">
        <f>'3. Medidas a) ii)'!Q41</f>
        <v>0</v>
      </c>
      <c r="L64" s="444">
        <f>'3. Medidas a) ii)'!R41</f>
        <v>0</v>
      </c>
      <c r="M64" s="444">
        <f>'3. Medidas a) ii)'!S41</f>
        <v>0</v>
      </c>
      <c r="N64" s="444">
        <f>'3. Medidas a) ii)'!T41</f>
        <v>0</v>
      </c>
      <c r="O64" s="444">
        <f>'3. Medidas a) ii)'!U41</f>
        <v>0</v>
      </c>
      <c r="P64" s="444">
        <f>'3. Medidas a) ii)'!V41</f>
        <v>0</v>
      </c>
      <c r="Q64" s="444">
        <f>'3. Medidas a) ii)'!W41</f>
        <v>0</v>
      </c>
      <c r="R64" s="444">
        <f>'3. Medidas a) ii)'!X41</f>
        <v>0</v>
      </c>
      <c r="S64" s="444">
        <f>'3. Medidas a) ii)'!Y41</f>
        <v>0</v>
      </c>
      <c r="T64" s="444">
        <f>'3. Medidas a) ii)'!Z41</f>
        <v>0</v>
      </c>
      <c r="U64" s="444">
        <f>'3. Medidas a) ii)'!AA41</f>
        <v>0</v>
      </c>
      <c r="V64" s="444">
        <f>'3. Medidas a) ii)'!AB41</f>
        <v>0</v>
      </c>
      <c r="W64" s="444">
        <f>'3. Medidas a) ii)'!AC41</f>
        <v>0</v>
      </c>
      <c r="X64" s="444">
        <f>'3. Medidas a) ii)'!AD41</f>
        <v>0</v>
      </c>
      <c r="Y64" s="444">
        <f>'3. Medidas a) ii)'!AE41</f>
        <v>0</v>
      </c>
      <c r="Z64" s="444">
        <f>'3. Medidas a) ii)'!AF41</f>
        <v>0</v>
      </c>
      <c r="AA64" s="444">
        <f>'3. Medidas a) ii)'!AG41</f>
        <v>0</v>
      </c>
      <c r="AB64" s="444">
        <f>'3. Medidas a) ii)'!AH41</f>
        <v>0</v>
      </c>
      <c r="AC64" s="448">
        <f t="shared" si="1"/>
        <v>0</v>
      </c>
      <c r="AD64" s="199">
        <f t="shared" ref="AD64:AD69" si="2">COUNTIF(D64:AB64,"&lt;&gt;0")</f>
        <v>0</v>
      </c>
    </row>
    <row r="65" spans="2:30" ht="16.5" customHeight="1" x14ac:dyDescent="0.35">
      <c r="B65" s="194"/>
      <c r="C65" s="197" t="s">
        <v>257</v>
      </c>
      <c r="D65" s="449">
        <f>'4. Medidas a) iii)'!J42</f>
        <v>0</v>
      </c>
      <c r="E65" s="443">
        <f>'4. Medidas a) iii)'!K42</f>
        <v>0</v>
      </c>
      <c r="F65" s="443">
        <f>'4. Medidas a) iii)'!L42</f>
        <v>0</v>
      </c>
      <c r="G65" s="443">
        <f>'4. Medidas a) iii)'!M42</f>
        <v>0</v>
      </c>
      <c r="H65" s="443">
        <f>'4. Medidas a) iii)'!N42</f>
        <v>0</v>
      </c>
      <c r="I65" s="443">
        <f>'4. Medidas a) iii)'!O42</f>
        <v>0</v>
      </c>
      <c r="J65" s="443">
        <f>'4. Medidas a) iii)'!P42</f>
        <v>0</v>
      </c>
      <c r="K65" s="443">
        <f>'4. Medidas a) iii)'!Q42</f>
        <v>0</v>
      </c>
      <c r="L65" s="443">
        <f>'4. Medidas a) iii)'!R42</f>
        <v>0</v>
      </c>
      <c r="M65" s="443">
        <f>'4. Medidas a) iii)'!S42</f>
        <v>0</v>
      </c>
      <c r="N65" s="443">
        <f>'4. Medidas a) iii)'!T42</f>
        <v>0</v>
      </c>
      <c r="O65" s="443">
        <f>'4. Medidas a) iii)'!U42</f>
        <v>0</v>
      </c>
      <c r="P65" s="443">
        <f>'4. Medidas a) iii)'!V42</f>
        <v>0</v>
      </c>
      <c r="Q65" s="443">
        <f>'4. Medidas a) iii)'!W42</f>
        <v>0</v>
      </c>
      <c r="R65" s="443">
        <f>'4. Medidas a) iii)'!X42</f>
        <v>0</v>
      </c>
      <c r="S65" s="443">
        <f>'4. Medidas a) iii)'!Y42</f>
        <v>0</v>
      </c>
      <c r="T65" s="443">
        <f>'4. Medidas a) iii)'!Z42</f>
        <v>0</v>
      </c>
      <c r="U65" s="443">
        <f>'4. Medidas a) iii)'!AA42</f>
        <v>0</v>
      </c>
      <c r="V65" s="443">
        <f>'4. Medidas a) iii)'!AB42</f>
        <v>0</v>
      </c>
      <c r="W65" s="443">
        <f>'4. Medidas a) iii)'!AC42</f>
        <v>0</v>
      </c>
      <c r="X65" s="443">
        <f>'4. Medidas a) iii)'!AD42</f>
        <v>0</v>
      </c>
      <c r="Y65" s="443">
        <f>'4. Medidas a) iii)'!AE42</f>
        <v>0</v>
      </c>
      <c r="Z65" s="443">
        <f>'4. Medidas a) iii)'!AF42</f>
        <v>0</v>
      </c>
      <c r="AA65" s="443">
        <f>'4. Medidas a) iii)'!AG42</f>
        <v>0</v>
      </c>
      <c r="AB65" s="443">
        <f>'4. Medidas a) iii)'!AH42</f>
        <v>0</v>
      </c>
      <c r="AC65" s="448">
        <f t="shared" si="1"/>
        <v>0</v>
      </c>
      <c r="AD65" s="199">
        <f t="shared" si="2"/>
        <v>0</v>
      </c>
    </row>
    <row r="66" spans="2:30" ht="16.5" customHeight="1" x14ac:dyDescent="0.35">
      <c r="B66" s="194"/>
      <c r="C66" s="197" t="s">
        <v>255</v>
      </c>
      <c r="D66" s="449">
        <f>'5. Medidas a) iv)'!M42</f>
        <v>0</v>
      </c>
      <c r="E66" s="443">
        <f>'5. Medidas a) iv)'!N42</f>
        <v>0</v>
      </c>
      <c r="F66" s="443">
        <f>'5. Medidas a) iv)'!O42</f>
        <v>0</v>
      </c>
      <c r="G66" s="443">
        <f>'5. Medidas a) iv)'!P42</f>
        <v>0</v>
      </c>
      <c r="H66" s="443">
        <f>'5. Medidas a) iv)'!Q42</f>
        <v>0</v>
      </c>
      <c r="I66" s="443">
        <f>'5. Medidas a) iv)'!R42</f>
        <v>0</v>
      </c>
      <c r="J66" s="443">
        <f>'5. Medidas a) iv)'!S42</f>
        <v>0</v>
      </c>
      <c r="K66" s="443">
        <f>'5. Medidas a) iv)'!T42</f>
        <v>0</v>
      </c>
      <c r="L66" s="443">
        <f>'5. Medidas a) iv)'!U42</f>
        <v>0</v>
      </c>
      <c r="M66" s="443">
        <f>'5. Medidas a) iv)'!V42</f>
        <v>0</v>
      </c>
      <c r="N66" s="443">
        <f>'5. Medidas a) iv)'!W42</f>
        <v>0</v>
      </c>
      <c r="O66" s="443">
        <f>'5. Medidas a) iv)'!X42</f>
        <v>0</v>
      </c>
      <c r="P66" s="443">
        <f>'5. Medidas a) iv)'!Y42</f>
        <v>0</v>
      </c>
      <c r="Q66" s="443">
        <f>'5. Medidas a) iv)'!Z42</f>
        <v>0</v>
      </c>
      <c r="R66" s="443">
        <f>'5. Medidas a) iv)'!AA42</f>
        <v>0</v>
      </c>
      <c r="S66" s="443">
        <f>'5. Medidas a) iv)'!AB42</f>
        <v>0</v>
      </c>
      <c r="T66" s="443">
        <f>'5. Medidas a) iv)'!AC42</f>
        <v>0</v>
      </c>
      <c r="U66" s="443">
        <f>'5. Medidas a) iv)'!AD42</f>
        <v>0</v>
      </c>
      <c r="V66" s="443">
        <f>'5. Medidas a) iv)'!AE42</f>
        <v>0</v>
      </c>
      <c r="W66" s="443">
        <f>'5. Medidas a) iv)'!AF42</f>
        <v>0</v>
      </c>
      <c r="X66" s="443">
        <f>'5. Medidas a) iv)'!AG42</f>
        <v>0</v>
      </c>
      <c r="Y66" s="443">
        <f>'5. Medidas a) iv)'!AH42</f>
        <v>0</v>
      </c>
      <c r="Z66" s="443">
        <f>'5. Medidas a) iv)'!AI42</f>
        <v>0</v>
      </c>
      <c r="AA66" s="443">
        <f>'5. Medidas a) iv)'!AJ42</f>
        <v>0</v>
      </c>
      <c r="AB66" s="443">
        <f>'5. Medidas a) iv)'!AK42</f>
        <v>0</v>
      </c>
      <c r="AC66" s="448">
        <f t="shared" si="1"/>
        <v>0</v>
      </c>
      <c r="AD66" s="199">
        <f t="shared" si="2"/>
        <v>0</v>
      </c>
    </row>
    <row r="67" spans="2:30" ht="16.5" customHeight="1" x14ac:dyDescent="0.35">
      <c r="B67" s="194"/>
      <c r="C67" s="197" t="s">
        <v>256</v>
      </c>
      <c r="D67" s="449">
        <f>'6. Medidas a) v)'!J40</f>
        <v>0</v>
      </c>
      <c r="E67" s="443">
        <f>'6. Medidas a) v)'!K40</f>
        <v>0</v>
      </c>
      <c r="F67" s="443">
        <f>'6. Medidas a) v)'!L40</f>
        <v>0</v>
      </c>
      <c r="G67" s="443">
        <f>'6. Medidas a) v)'!M40</f>
        <v>0</v>
      </c>
      <c r="H67" s="443">
        <f>'6. Medidas a) v)'!N40</f>
        <v>0</v>
      </c>
      <c r="I67" s="443">
        <f>'6. Medidas a) v)'!O40</f>
        <v>0</v>
      </c>
      <c r="J67" s="443">
        <f>'6. Medidas a) v)'!P40</f>
        <v>0</v>
      </c>
      <c r="K67" s="443">
        <f>'6. Medidas a) v)'!Q40</f>
        <v>0</v>
      </c>
      <c r="L67" s="443">
        <f>'6. Medidas a) v)'!R40</f>
        <v>0</v>
      </c>
      <c r="M67" s="443">
        <f>'6. Medidas a) v)'!S40</f>
        <v>0</v>
      </c>
      <c r="N67" s="443">
        <f>'6. Medidas a) v)'!T40</f>
        <v>0</v>
      </c>
      <c r="O67" s="443">
        <f>'6. Medidas a) v)'!U40</f>
        <v>0</v>
      </c>
      <c r="P67" s="443">
        <f>'6. Medidas a) v)'!V40</f>
        <v>0</v>
      </c>
      <c r="Q67" s="443">
        <f>'6. Medidas a) v)'!W40</f>
        <v>0</v>
      </c>
      <c r="R67" s="443">
        <f>'6. Medidas a) v)'!X40</f>
        <v>0</v>
      </c>
      <c r="S67" s="443">
        <f>'6. Medidas a) v)'!Y40</f>
        <v>0</v>
      </c>
      <c r="T67" s="443">
        <f>'6. Medidas a) v)'!Z40</f>
        <v>0</v>
      </c>
      <c r="U67" s="443">
        <f>'6. Medidas a) v)'!AA40</f>
        <v>0</v>
      </c>
      <c r="V67" s="443">
        <f>'6. Medidas a) v)'!AB40</f>
        <v>0</v>
      </c>
      <c r="W67" s="443">
        <f>'6. Medidas a) v)'!AC40</f>
        <v>0</v>
      </c>
      <c r="X67" s="443">
        <f>'6. Medidas a) v)'!AD40</f>
        <v>0</v>
      </c>
      <c r="Y67" s="443">
        <f>'6. Medidas a) v)'!AE40</f>
        <v>0</v>
      </c>
      <c r="Z67" s="443">
        <f>'6. Medidas a) v)'!AF40</f>
        <v>0</v>
      </c>
      <c r="AA67" s="443">
        <f>'6. Medidas a) v)'!AG40</f>
        <v>0</v>
      </c>
      <c r="AB67" s="443">
        <f>'6. Medidas a) v)'!AH40</f>
        <v>0</v>
      </c>
      <c r="AC67" s="448">
        <f t="shared" si="1"/>
        <v>0</v>
      </c>
      <c r="AD67" s="199">
        <f t="shared" si="2"/>
        <v>0</v>
      </c>
    </row>
    <row r="68" spans="2:30" ht="16.5" customHeight="1" x14ac:dyDescent="0.35">
      <c r="B68" s="194"/>
      <c r="C68" s="197" t="s">
        <v>258</v>
      </c>
      <c r="D68" s="449">
        <f>'7. Medidas b) i)'!K42</f>
        <v>0</v>
      </c>
      <c r="E68" s="443">
        <f>'7. Medidas b) i)'!L42</f>
        <v>0</v>
      </c>
      <c r="F68" s="443">
        <f>'7. Medidas b) i)'!M42</f>
        <v>0</v>
      </c>
      <c r="G68" s="443">
        <f>'7. Medidas b) i)'!N42</f>
        <v>0</v>
      </c>
      <c r="H68" s="443">
        <f>'7. Medidas b) i)'!O42</f>
        <v>0</v>
      </c>
      <c r="I68" s="443">
        <f>'7. Medidas b) i)'!P42</f>
        <v>0</v>
      </c>
      <c r="J68" s="443">
        <f>'7. Medidas b) i)'!Q42</f>
        <v>0</v>
      </c>
      <c r="K68" s="443">
        <f>'7. Medidas b) i)'!R42</f>
        <v>0</v>
      </c>
      <c r="L68" s="443">
        <f>'7. Medidas b) i)'!S42</f>
        <v>0</v>
      </c>
      <c r="M68" s="443">
        <f>'7. Medidas b) i)'!T42</f>
        <v>0</v>
      </c>
      <c r="N68" s="443">
        <f>'7. Medidas b) i)'!U42</f>
        <v>0</v>
      </c>
      <c r="O68" s="443">
        <f>'7. Medidas b) i)'!V42</f>
        <v>0</v>
      </c>
      <c r="P68" s="443">
        <f>'7. Medidas b) i)'!W42</f>
        <v>0</v>
      </c>
      <c r="Q68" s="443">
        <f>'7. Medidas b) i)'!X42</f>
        <v>0</v>
      </c>
      <c r="R68" s="443">
        <f>'7. Medidas b) i)'!Y42</f>
        <v>0</v>
      </c>
      <c r="S68" s="443">
        <f>'7. Medidas b) i)'!Z42</f>
        <v>0</v>
      </c>
      <c r="T68" s="443">
        <f>'7. Medidas b) i)'!AA42</f>
        <v>0</v>
      </c>
      <c r="U68" s="443">
        <f>'7. Medidas b) i)'!AB42</f>
        <v>0</v>
      </c>
      <c r="V68" s="443">
        <f>'7. Medidas b) i)'!AC42</f>
        <v>0</v>
      </c>
      <c r="W68" s="443">
        <f>'7. Medidas b) i)'!AD42</f>
        <v>0</v>
      </c>
      <c r="X68" s="443">
        <f>'7. Medidas b) i)'!AE42</f>
        <v>0</v>
      </c>
      <c r="Y68" s="443">
        <f>'7. Medidas b) i)'!AF42</f>
        <v>0</v>
      </c>
      <c r="Z68" s="443">
        <f>'7. Medidas b) i)'!AG42</f>
        <v>0</v>
      </c>
      <c r="AA68" s="443">
        <f>'7. Medidas b) i)'!AH42</f>
        <v>0</v>
      </c>
      <c r="AB68" s="443">
        <f>'7. Medidas b) i)'!AI42</f>
        <v>0</v>
      </c>
      <c r="AC68" s="448">
        <f t="shared" si="1"/>
        <v>0</v>
      </c>
      <c r="AD68" s="199">
        <f t="shared" si="2"/>
        <v>0</v>
      </c>
    </row>
    <row r="69" spans="2:30" ht="16.5" customHeight="1" thickBot="1" x14ac:dyDescent="0.4">
      <c r="B69" s="194"/>
      <c r="C69" s="197" t="s">
        <v>259</v>
      </c>
      <c r="D69" s="450">
        <f>'8. Medidas b) ii)'!J42</f>
        <v>0</v>
      </c>
      <c r="E69" s="451">
        <f>'8. Medidas b) ii)'!K42</f>
        <v>0</v>
      </c>
      <c r="F69" s="451">
        <f>'8. Medidas b) ii)'!L42</f>
        <v>0</v>
      </c>
      <c r="G69" s="451">
        <f>'8. Medidas b) ii)'!M42</f>
        <v>0</v>
      </c>
      <c r="H69" s="451">
        <f>'8. Medidas b) ii)'!N42</f>
        <v>0</v>
      </c>
      <c r="I69" s="451">
        <f>'8. Medidas b) ii)'!O42</f>
        <v>0</v>
      </c>
      <c r="J69" s="451">
        <f>'8. Medidas b) ii)'!P42</f>
        <v>0</v>
      </c>
      <c r="K69" s="451">
        <f>'8. Medidas b) ii)'!Q42</f>
        <v>0</v>
      </c>
      <c r="L69" s="451">
        <f>'8. Medidas b) ii)'!R42</f>
        <v>0</v>
      </c>
      <c r="M69" s="451">
        <f>'8. Medidas b) ii)'!S42</f>
        <v>0</v>
      </c>
      <c r="N69" s="451">
        <f>'8. Medidas b) ii)'!T42</f>
        <v>0</v>
      </c>
      <c r="O69" s="451">
        <f>'8. Medidas b) ii)'!U42</f>
        <v>0</v>
      </c>
      <c r="P69" s="451">
        <f>'8. Medidas b) ii)'!V42</f>
        <v>0</v>
      </c>
      <c r="Q69" s="451">
        <f>'8. Medidas b) ii)'!W42</f>
        <v>0</v>
      </c>
      <c r="R69" s="451">
        <f>'8. Medidas b) ii)'!X42</f>
        <v>0</v>
      </c>
      <c r="S69" s="451">
        <f>'8. Medidas b) ii)'!Y42</f>
        <v>0</v>
      </c>
      <c r="T69" s="451">
        <f>'8. Medidas b) ii)'!Z42</f>
        <v>0</v>
      </c>
      <c r="U69" s="451">
        <f>'8. Medidas b) ii)'!AA42</f>
        <v>0</v>
      </c>
      <c r="V69" s="451">
        <f>'8. Medidas b) ii)'!AB42</f>
        <v>0</v>
      </c>
      <c r="W69" s="451">
        <f>'8. Medidas b) ii)'!AC42</f>
        <v>0</v>
      </c>
      <c r="X69" s="451">
        <f>'8. Medidas b) ii)'!AD42</f>
        <v>0</v>
      </c>
      <c r="Y69" s="451">
        <f>'8. Medidas b) ii)'!AE42</f>
        <v>0</v>
      </c>
      <c r="Z69" s="451">
        <f>'8. Medidas b) ii)'!AF42</f>
        <v>0</v>
      </c>
      <c r="AA69" s="451">
        <f>'8. Medidas b) ii)'!AG42</f>
        <v>0</v>
      </c>
      <c r="AB69" s="451">
        <f>'8. Medidas b) ii)'!AH42</f>
        <v>0</v>
      </c>
      <c r="AC69" s="452">
        <f t="shared" si="1"/>
        <v>0</v>
      </c>
      <c r="AD69" s="199">
        <f t="shared" si="2"/>
        <v>0</v>
      </c>
    </row>
    <row r="70" spans="2:30" ht="15" customHeight="1" x14ac:dyDescent="0.35">
      <c r="B70" s="194"/>
      <c r="C70" s="200" t="s">
        <v>156</v>
      </c>
      <c r="D70" s="837">
        <f t="shared" ref="D70:AB70" si="3">SUM(D63:D69)</f>
        <v>0</v>
      </c>
      <c r="E70" s="838">
        <f t="shared" si="3"/>
        <v>0</v>
      </c>
      <c r="F70" s="838">
        <f t="shared" si="3"/>
        <v>0</v>
      </c>
      <c r="G70" s="838">
        <f t="shared" si="3"/>
        <v>0</v>
      </c>
      <c r="H70" s="838">
        <f t="shared" si="3"/>
        <v>0</v>
      </c>
      <c r="I70" s="838">
        <f t="shared" si="3"/>
        <v>0</v>
      </c>
      <c r="J70" s="838">
        <f t="shared" si="3"/>
        <v>0</v>
      </c>
      <c r="K70" s="838">
        <f t="shared" si="3"/>
        <v>0</v>
      </c>
      <c r="L70" s="838">
        <f t="shared" si="3"/>
        <v>0</v>
      </c>
      <c r="M70" s="838">
        <f t="shared" si="3"/>
        <v>0</v>
      </c>
      <c r="N70" s="838">
        <f t="shared" si="3"/>
        <v>0</v>
      </c>
      <c r="O70" s="838">
        <f t="shared" si="3"/>
        <v>0</v>
      </c>
      <c r="P70" s="838">
        <f t="shared" si="3"/>
        <v>0</v>
      </c>
      <c r="Q70" s="838">
        <f t="shared" si="3"/>
        <v>0</v>
      </c>
      <c r="R70" s="838">
        <f t="shared" si="3"/>
        <v>0</v>
      </c>
      <c r="S70" s="838">
        <f t="shared" si="3"/>
        <v>0</v>
      </c>
      <c r="T70" s="838">
        <f t="shared" si="3"/>
        <v>0</v>
      </c>
      <c r="U70" s="838">
        <f t="shared" si="3"/>
        <v>0</v>
      </c>
      <c r="V70" s="838">
        <f t="shared" si="3"/>
        <v>0</v>
      </c>
      <c r="W70" s="838">
        <f t="shared" si="3"/>
        <v>0</v>
      </c>
      <c r="X70" s="838">
        <f t="shared" si="3"/>
        <v>0</v>
      </c>
      <c r="Y70" s="838">
        <f t="shared" si="3"/>
        <v>0</v>
      </c>
      <c r="Z70" s="838">
        <f t="shared" si="3"/>
        <v>0</v>
      </c>
      <c r="AA70" s="838">
        <f t="shared" si="3"/>
        <v>0</v>
      </c>
      <c r="AB70" s="838">
        <f t="shared" si="3"/>
        <v>0</v>
      </c>
      <c r="AC70" s="454">
        <f>SUM(D70:AB70)</f>
        <v>0</v>
      </c>
    </row>
    <row r="71" spans="2:30" s="203" customFormat="1" ht="15" customHeight="1" thickBot="1" x14ac:dyDescent="0.4">
      <c r="B71" s="201"/>
      <c r="C71" s="202" t="s">
        <v>53</v>
      </c>
      <c r="D71" s="839">
        <f>D70</f>
        <v>0</v>
      </c>
      <c r="E71" s="840">
        <f>E70+D71</f>
        <v>0</v>
      </c>
      <c r="F71" s="840">
        <f t="shared" ref="F71:AB71" si="4">F70+E71</f>
        <v>0</v>
      </c>
      <c r="G71" s="840">
        <f t="shared" si="4"/>
        <v>0</v>
      </c>
      <c r="H71" s="840">
        <f t="shared" si="4"/>
        <v>0</v>
      </c>
      <c r="I71" s="840">
        <f>I70+H71</f>
        <v>0</v>
      </c>
      <c r="J71" s="840">
        <f t="shared" si="4"/>
        <v>0</v>
      </c>
      <c r="K71" s="840">
        <f t="shared" si="4"/>
        <v>0</v>
      </c>
      <c r="L71" s="840">
        <f t="shared" si="4"/>
        <v>0</v>
      </c>
      <c r="M71" s="840">
        <f t="shared" si="4"/>
        <v>0</v>
      </c>
      <c r="N71" s="840">
        <f t="shared" si="4"/>
        <v>0</v>
      </c>
      <c r="O71" s="840">
        <f t="shared" si="4"/>
        <v>0</v>
      </c>
      <c r="P71" s="840">
        <f t="shared" si="4"/>
        <v>0</v>
      </c>
      <c r="Q71" s="840">
        <f t="shared" si="4"/>
        <v>0</v>
      </c>
      <c r="R71" s="840">
        <f t="shared" si="4"/>
        <v>0</v>
      </c>
      <c r="S71" s="840">
        <f t="shared" si="4"/>
        <v>0</v>
      </c>
      <c r="T71" s="840">
        <f t="shared" si="4"/>
        <v>0</v>
      </c>
      <c r="U71" s="840">
        <f t="shared" si="4"/>
        <v>0</v>
      </c>
      <c r="V71" s="840">
        <f t="shared" si="4"/>
        <v>0</v>
      </c>
      <c r="W71" s="840">
        <f t="shared" si="4"/>
        <v>0</v>
      </c>
      <c r="X71" s="840">
        <f t="shared" si="4"/>
        <v>0</v>
      </c>
      <c r="Y71" s="840">
        <f t="shared" si="4"/>
        <v>0</v>
      </c>
      <c r="Z71" s="840">
        <f t="shared" si="4"/>
        <v>0</v>
      </c>
      <c r="AA71" s="840">
        <f>AA70+Z71</f>
        <v>0</v>
      </c>
      <c r="AB71" s="840">
        <f t="shared" si="4"/>
        <v>0</v>
      </c>
      <c r="AC71" s="452"/>
    </row>
    <row r="72" spans="2:30" ht="15" customHeight="1" thickBot="1" x14ac:dyDescent="0.4">
      <c r="B72" s="194"/>
      <c r="C72" s="125"/>
      <c r="AC72" s="456"/>
    </row>
    <row r="73" spans="2:30" ht="19.5" customHeight="1" thickBot="1" x14ac:dyDescent="0.4">
      <c r="B73" s="194"/>
      <c r="C73" s="123"/>
      <c r="D73" s="1098" t="s">
        <v>16</v>
      </c>
      <c r="E73" s="1099"/>
      <c r="F73" s="1099"/>
      <c r="G73" s="1099"/>
      <c r="H73" s="1099"/>
      <c r="I73" s="1099"/>
      <c r="J73" s="1099"/>
      <c r="K73" s="1099"/>
      <c r="L73" s="1099"/>
      <c r="M73" s="1099"/>
      <c r="N73" s="1099"/>
      <c r="O73" s="1099"/>
      <c r="P73" s="1099"/>
      <c r="Q73" s="1099"/>
      <c r="R73" s="1099"/>
      <c r="S73" s="1099"/>
      <c r="T73" s="1099"/>
      <c r="U73" s="1099"/>
      <c r="V73" s="1099"/>
      <c r="W73" s="1099"/>
      <c r="X73" s="1099"/>
      <c r="Y73" s="1099"/>
      <c r="Z73" s="1099"/>
      <c r="AA73" s="1099"/>
      <c r="AB73" s="1099"/>
      <c r="AC73" s="1100"/>
    </row>
    <row r="74" spans="2:30" ht="15" thickBot="1" x14ac:dyDescent="0.4">
      <c r="B74" s="194"/>
      <c r="C74" s="192" t="s">
        <v>128</v>
      </c>
      <c r="D74" s="464">
        <v>1</v>
      </c>
      <c r="E74" s="465">
        <v>2</v>
      </c>
      <c r="F74" s="465">
        <v>3</v>
      </c>
      <c r="G74" s="465">
        <v>4</v>
      </c>
      <c r="H74" s="465">
        <v>5</v>
      </c>
      <c r="I74" s="465">
        <v>6</v>
      </c>
      <c r="J74" s="465">
        <v>7</v>
      </c>
      <c r="K74" s="465">
        <v>8</v>
      </c>
      <c r="L74" s="465">
        <v>9</v>
      </c>
      <c r="M74" s="465">
        <v>10</v>
      </c>
      <c r="N74" s="465">
        <v>11</v>
      </c>
      <c r="O74" s="465">
        <v>12</v>
      </c>
      <c r="P74" s="465">
        <v>13</v>
      </c>
      <c r="Q74" s="465">
        <v>14</v>
      </c>
      <c r="R74" s="465">
        <v>15</v>
      </c>
      <c r="S74" s="465">
        <v>16</v>
      </c>
      <c r="T74" s="465">
        <v>17</v>
      </c>
      <c r="U74" s="465">
        <v>18</v>
      </c>
      <c r="V74" s="465">
        <v>19</v>
      </c>
      <c r="W74" s="465">
        <v>20</v>
      </c>
      <c r="X74" s="465">
        <v>21</v>
      </c>
      <c r="Y74" s="465">
        <v>22</v>
      </c>
      <c r="Z74" s="465">
        <v>23</v>
      </c>
      <c r="AA74" s="465">
        <v>24</v>
      </c>
      <c r="AB74" s="466">
        <v>25</v>
      </c>
      <c r="AC74" s="204" t="s">
        <v>38</v>
      </c>
    </row>
    <row r="75" spans="2:30" s="196" customFormat="1" ht="15" customHeight="1" thickBot="1" x14ac:dyDescent="0.4">
      <c r="B75" s="194"/>
      <c r="C75" s="125"/>
      <c r="D75" s="467"/>
      <c r="E75" s="468"/>
      <c r="F75" s="468"/>
      <c r="G75" s="468"/>
      <c r="H75" s="468"/>
      <c r="I75" s="468"/>
      <c r="J75" s="468"/>
      <c r="K75" s="468"/>
      <c r="L75" s="469"/>
      <c r="M75" s="468"/>
      <c r="N75" s="468"/>
      <c r="O75" s="468"/>
      <c r="P75" s="468"/>
      <c r="Q75" s="468"/>
      <c r="R75" s="468"/>
      <c r="S75" s="468"/>
      <c r="T75" s="468"/>
      <c r="U75" s="468"/>
      <c r="V75" s="469"/>
      <c r="W75" s="468"/>
      <c r="X75" s="468"/>
      <c r="Y75" s="468"/>
      <c r="Z75" s="468"/>
      <c r="AA75" s="468"/>
      <c r="AB75" s="470"/>
      <c r="AC75" s="195"/>
    </row>
    <row r="76" spans="2:30" ht="16.5" customHeight="1" x14ac:dyDescent="0.35">
      <c r="B76" s="194"/>
      <c r="C76" s="197" t="s">
        <v>253</v>
      </c>
      <c r="D76" s="337">
        <f>'2. Medidas a) i)'!J55</f>
        <v>0</v>
      </c>
      <c r="E76" s="338">
        <f>'2. Medidas a) i)'!K55</f>
        <v>0</v>
      </c>
      <c r="F76" s="338">
        <f>'2. Medidas a) i)'!L55</f>
        <v>0</v>
      </c>
      <c r="G76" s="338">
        <f>'2. Medidas a) i)'!M55</f>
        <v>0</v>
      </c>
      <c r="H76" s="338">
        <f>'2. Medidas a) i)'!N55</f>
        <v>0</v>
      </c>
      <c r="I76" s="338">
        <f>'2. Medidas a) i)'!O55</f>
        <v>0</v>
      </c>
      <c r="J76" s="338">
        <f>'2. Medidas a) i)'!P55</f>
        <v>0</v>
      </c>
      <c r="K76" s="338">
        <f>'2. Medidas a) i)'!Q55</f>
        <v>0</v>
      </c>
      <c r="L76" s="338">
        <f>'2. Medidas a) i)'!R55</f>
        <v>0</v>
      </c>
      <c r="M76" s="338">
        <f>'2. Medidas a) i)'!S55</f>
        <v>0</v>
      </c>
      <c r="N76" s="338">
        <f>'2. Medidas a) i)'!T55</f>
        <v>0</v>
      </c>
      <c r="O76" s="338">
        <f>'2. Medidas a) i)'!U55</f>
        <v>0</v>
      </c>
      <c r="P76" s="338">
        <f>'2. Medidas a) i)'!V55</f>
        <v>0</v>
      </c>
      <c r="Q76" s="338">
        <f>'2. Medidas a) i)'!W55</f>
        <v>0</v>
      </c>
      <c r="R76" s="338">
        <f>'2. Medidas a) i)'!X55</f>
        <v>0</v>
      </c>
      <c r="S76" s="338">
        <f>'2. Medidas a) i)'!Y55</f>
        <v>0</v>
      </c>
      <c r="T76" s="338">
        <f>'2. Medidas a) i)'!Z55</f>
        <v>0</v>
      </c>
      <c r="U76" s="338">
        <f>'2. Medidas a) i)'!AA55</f>
        <v>0</v>
      </c>
      <c r="V76" s="338">
        <f>'2. Medidas a) i)'!AB55</f>
        <v>0</v>
      </c>
      <c r="W76" s="338">
        <f>'2. Medidas a) i)'!AC55</f>
        <v>0</v>
      </c>
      <c r="X76" s="338">
        <f>'2. Medidas a) i)'!AD55</f>
        <v>0</v>
      </c>
      <c r="Y76" s="338">
        <f>'2. Medidas a) i)'!AE55</f>
        <v>0</v>
      </c>
      <c r="Z76" s="338">
        <f>'2. Medidas a) i)'!AF55</f>
        <v>0</v>
      </c>
      <c r="AA76" s="338">
        <f>'2. Medidas a) i)'!AG55</f>
        <v>0</v>
      </c>
      <c r="AB76" s="338">
        <f>'2. Medidas a) i)'!AH55</f>
        <v>0</v>
      </c>
      <c r="AC76" s="339">
        <f t="shared" ref="AC76:AC82" si="5">SUM(D76:AB76)</f>
        <v>0</v>
      </c>
    </row>
    <row r="77" spans="2:30" ht="16.5" customHeight="1" x14ac:dyDescent="0.35">
      <c r="B77" s="194"/>
      <c r="C77" s="197" t="s">
        <v>254</v>
      </c>
      <c r="D77" s="340">
        <f>'3. Medidas a) ii)'!J54</f>
        <v>0</v>
      </c>
      <c r="E77" s="341">
        <f>'3. Medidas a) ii)'!K54</f>
        <v>0</v>
      </c>
      <c r="F77" s="341">
        <f>'3. Medidas a) ii)'!L54</f>
        <v>0</v>
      </c>
      <c r="G77" s="341">
        <f>'3. Medidas a) ii)'!M54</f>
        <v>0</v>
      </c>
      <c r="H77" s="341">
        <f>'3. Medidas a) ii)'!N54</f>
        <v>0</v>
      </c>
      <c r="I77" s="341">
        <f>'3. Medidas a) ii)'!O54</f>
        <v>0</v>
      </c>
      <c r="J77" s="341">
        <f>'3. Medidas a) ii)'!P54</f>
        <v>0</v>
      </c>
      <c r="K77" s="341">
        <f>'3. Medidas a) ii)'!Q54</f>
        <v>0</v>
      </c>
      <c r="L77" s="341">
        <f>'3. Medidas a) ii)'!R54</f>
        <v>0</v>
      </c>
      <c r="M77" s="341">
        <f>'3. Medidas a) ii)'!S54</f>
        <v>0</v>
      </c>
      <c r="N77" s="341">
        <f>'3. Medidas a) ii)'!T54</f>
        <v>0</v>
      </c>
      <c r="O77" s="341">
        <f>'3. Medidas a) ii)'!U54</f>
        <v>0</v>
      </c>
      <c r="P77" s="341">
        <f>'3. Medidas a) ii)'!V54</f>
        <v>0</v>
      </c>
      <c r="Q77" s="341">
        <f>'3. Medidas a) ii)'!W54</f>
        <v>0</v>
      </c>
      <c r="R77" s="341">
        <f>'3. Medidas a) ii)'!X54</f>
        <v>0</v>
      </c>
      <c r="S77" s="341">
        <f>'3. Medidas a) ii)'!Y54</f>
        <v>0</v>
      </c>
      <c r="T77" s="341">
        <f>'3. Medidas a) ii)'!Z54</f>
        <v>0</v>
      </c>
      <c r="U77" s="341">
        <f>'3. Medidas a) ii)'!AA54</f>
        <v>0</v>
      </c>
      <c r="V77" s="341">
        <f>'3. Medidas a) ii)'!AB54</f>
        <v>0</v>
      </c>
      <c r="W77" s="341">
        <f>'3. Medidas a) ii)'!AC54</f>
        <v>0</v>
      </c>
      <c r="X77" s="341">
        <f>'3. Medidas a) ii)'!AD54</f>
        <v>0</v>
      </c>
      <c r="Y77" s="341">
        <f>'3. Medidas a) ii)'!AE54</f>
        <v>0</v>
      </c>
      <c r="Z77" s="341">
        <f>'3. Medidas a) ii)'!AF54</f>
        <v>0</v>
      </c>
      <c r="AA77" s="341">
        <f>'3. Medidas a) ii)'!AG54</f>
        <v>0</v>
      </c>
      <c r="AB77" s="341">
        <f>'3. Medidas a) ii)'!AH54</f>
        <v>0</v>
      </c>
      <c r="AC77" s="342">
        <f t="shared" si="5"/>
        <v>0</v>
      </c>
    </row>
    <row r="78" spans="2:30" ht="16.5" customHeight="1" x14ac:dyDescent="0.35">
      <c r="B78" s="194"/>
      <c r="C78" s="197" t="s">
        <v>257</v>
      </c>
      <c r="D78" s="340">
        <f>'4. Medidas a) iii)'!J55</f>
        <v>0</v>
      </c>
      <c r="E78" s="341">
        <f>'4. Medidas a) iii)'!K55</f>
        <v>0</v>
      </c>
      <c r="F78" s="341">
        <f>'4. Medidas a) iii)'!L55</f>
        <v>0</v>
      </c>
      <c r="G78" s="341">
        <f>'4. Medidas a) iii)'!M55</f>
        <v>0</v>
      </c>
      <c r="H78" s="341">
        <f>'4. Medidas a) iii)'!N55</f>
        <v>0</v>
      </c>
      <c r="I78" s="341">
        <f>'4. Medidas a) iii)'!O55</f>
        <v>0</v>
      </c>
      <c r="J78" s="341">
        <f>'4. Medidas a) iii)'!P55</f>
        <v>0</v>
      </c>
      <c r="K78" s="341">
        <f>'4. Medidas a) iii)'!Q55</f>
        <v>0</v>
      </c>
      <c r="L78" s="341">
        <f>'4. Medidas a) iii)'!R55</f>
        <v>0</v>
      </c>
      <c r="M78" s="341">
        <f>'4. Medidas a) iii)'!S55</f>
        <v>0</v>
      </c>
      <c r="N78" s="341">
        <f>'4. Medidas a) iii)'!T55</f>
        <v>0</v>
      </c>
      <c r="O78" s="341">
        <f>'4. Medidas a) iii)'!U55</f>
        <v>0</v>
      </c>
      <c r="P78" s="341">
        <f>'4. Medidas a) iii)'!V55</f>
        <v>0</v>
      </c>
      <c r="Q78" s="341">
        <f>'4. Medidas a) iii)'!W55</f>
        <v>0</v>
      </c>
      <c r="R78" s="341">
        <f>'4. Medidas a) iii)'!X55</f>
        <v>0</v>
      </c>
      <c r="S78" s="341">
        <f>'4. Medidas a) iii)'!Y55</f>
        <v>0</v>
      </c>
      <c r="T78" s="341">
        <f>'4. Medidas a) iii)'!Z55</f>
        <v>0</v>
      </c>
      <c r="U78" s="341">
        <f>'4. Medidas a) iii)'!AA55</f>
        <v>0</v>
      </c>
      <c r="V78" s="341">
        <f>'4. Medidas a) iii)'!AB55</f>
        <v>0</v>
      </c>
      <c r="W78" s="341">
        <f>'4. Medidas a) iii)'!AC55</f>
        <v>0</v>
      </c>
      <c r="X78" s="341">
        <f>'4. Medidas a) iii)'!AD55</f>
        <v>0</v>
      </c>
      <c r="Y78" s="341">
        <f>'4. Medidas a) iii)'!AE55</f>
        <v>0</v>
      </c>
      <c r="Z78" s="341">
        <f>'4. Medidas a) iii)'!AF55</f>
        <v>0</v>
      </c>
      <c r="AA78" s="341">
        <f>'4. Medidas a) iii)'!AG55</f>
        <v>0</v>
      </c>
      <c r="AB78" s="341">
        <f>'4. Medidas a) iii)'!AH55</f>
        <v>0</v>
      </c>
      <c r="AC78" s="342">
        <f t="shared" si="5"/>
        <v>0</v>
      </c>
    </row>
    <row r="79" spans="2:30" ht="16.5" customHeight="1" x14ac:dyDescent="0.35">
      <c r="B79" s="137"/>
      <c r="C79" s="197" t="s">
        <v>255</v>
      </c>
      <c r="D79" s="340">
        <f>'5. Medidas a) iv)'!M55</f>
        <v>0</v>
      </c>
      <c r="E79" s="341">
        <f>'5. Medidas a) iv)'!N55</f>
        <v>0</v>
      </c>
      <c r="F79" s="341">
        <f>'5. Medidas a) iv)'!O55</f>
        <v>0</v>
      </c>
      <c r="G79" s="341">
        <f>'5. Medidas a) iv)'!P55</f>
        <v>0</v>
      </c>
      <c r="H79" s="341">
        <f>'5. Medidas a) iv)'!Q55</f>
        <v>0</v>
      </c>
      <c r="I79" s="341">
        <f>'5. Medidas a) iv)'!R55</f>
        <v>0</v>
      </c>
      <c r="J79" s="341">
        <f>'5. Medidas a) iv)'!S55</f>
        <v>0</v>
      </c>
      <c r="K79" s="341">
        <f>'5. Medidas a) iv)'!T55</f>
        <v>0</v>
      </c>
      <c r="L79" s="341">
        <f>'5. Medidas a) iv)'!U55</f>
        <v>0</v>
      </c>
      <c r="M79" s="341">
        <f>'5. Medidas a) iv)'!V55</f>
        <v>0</v>
      </c>
      <c r="N79" s="341">
        <f>'5. Medidas a) iv)'!W55</f>
        <v>0</v>
      </c>
      <c r="O79" s="341">
        <f>'5. Medidas a) iv)'!X55</f>
        <v>0</v>
      </c>
      <c r="P79" s="341">
        <f>'5. Medidas a) iv)'!Y55</f>
        <v>0</v>
      </c>
      <c r="Q79" s="341">
        <f>'5. Medidas a) iv)'!Z55</f>
        <v>0</v>
      </c>
      <c r="R79" s="341">
        <f>'5. Medidas a) iv)'!AA55</f>
        <v>0</v>
      </c>
      <c r="S79" s="341">
        <f>'5. Medidas a) iv)'!AB55</f>
        <v>0</v>
      </c>
      <c r="T79" s="341">
        <f>'5. Medidas a) iv)'!AC55</f>
        <v>0</v>
      </c>
      <c r="U79" s="341">
        <f>'5. Medidas a) iv)'!AD55</f>
        <v>0</v>
      </c>
      <c r="V79" s="341">
        <f>'5. Medidas a) iv)'!AE55</f>
        <v>0</v>
      </c>
      <c r="W79" s="341">
        <f>'5. Medidas a) iv)'!AF55</f>
        <v>0</v>
      </c>
      <c r="X79" s="341">
        <f>'5. Medidas a) iv)'!AG55</f>
        <v>0</v>
      </c>
      <c r="Y79" s="341">
        <f>'5. Medidas a) iv)'!AH55</f>
        <v>0</v>
      </c>
      <c r="Z79" s="341">
        <f>'5. Medidas a) iv)'!AI55</f>
        <v>0</v>
      </c>
      <c r="AA79" s="341">
        <f>'5. Medidas a) iv)'!AJ55</f>
        <v>0</v>
      </c>
      <c r="AB79" s="341">
        <f>'5. Medidas a) iv)'!AK55</f>
        <v>0</v>
      </c>
      <c r="AC79" s="342">
        <f t="shared" si="5"/>
        <v>0</v>
      </c>
    </row>
    <row r="80" spans="2:30" ht="16.5" customHeight="1" x14ac:dyDescent="0.35">
      <c r="B80" s="137"/>
      <c r="C80" s="197" t="s">
        <v>256</v>
      </c>
      <c r="D80" s="340">
        <f>'6. Medidas a) v)'!J53</f>
        <v>0</v>
      </c>
      <c r="E80" s="341">
        <f>'6. Medidas a) v)'!K53</f>
        <v>0</v>
      </c>
      <c r="F80" s="341">
        <f>'6. Medidas a) v)'!L53</f>
        <v>0</v>
      </c>
      <c r="G80" s="341">
        <f>'6. Medidas a) v)'!M53</f>
        <v>0</v>
      </c>
      <c r="H80" s="341">
        <f>'6. Medidas a) v)'!N53</f>
        <v>0</v>
      </c>
      <c r="I80" s="341">
        <f>'6. Medidas a) v)'!O53</f>
        <v>0</v>
      </c>
      <c r="J80" s="341">
        <f>'6. Medidas a) v)'!P53</f>
        <v>0</v>
      </c>
      <c r="K80" s="341">
        <f>'6. Medidas a) v)'!Q53</f>
        <v>0</v>
      </c>
      <c r="L80" s="341">
        <f>'6. Medidas a) v)'!R53</f>
        <v>0</v>
      </c>
      <c r="M80" s="341">
        <f>'6. Medidas a) v)'!S53</f>
        <v>0</v>
      </c>
      <c r="N80" s="341">
        <f>'6. Medidas a) v)'!T53</f>
        <v>0</v>
      </c>
      <c r="O80" s="341">
        <f>'6. Medidas a) v)'!U53</f>
        <v>0</v>
      </c>
      <c r="P80" s="341">
        <f>'6. Medidas a) v)'!V53</f>
        <v>0</v>
      </c>
      <c r="Q80" s="341">
        <f>'6. Medidas a) v)'!W53</f>
        <v>0</v>
      </c>
      <c r="R80" s="341">
        <f>'6. Medidas a) v)'!X53</f>
        <v>0</v>
      </c>
      <c r="S80" s="341">
        <f>'6. Medidas a) v)'!Y53</f>
        <v>0</v>
      </c>
      <c r="T80" s="341">
        <f>'6. Medidas a) v)'!Z53</f>
        <v>0</v>
      </c>
      <c r="U80" s="341">
        <f>'6. Medidas a) v)'!AA53</f>
        <v>0</v>
      </c>
      <c r="V80" s="341">
        <f>'6. Medidas a) v)'!AB53</f>
        <v>0</v>
      </c>
      <c r="W80" s="341">
        <f>'6. Medidas a) v)'!AC53</f>
        <v>0</v>
      </c>
      <c r="X80" s="341">
        <f>'6. Medidas a) v)'!AD53</f>
        <v>0</v>
      </c>
      <c r="Y80" s="341">
        <f>'6. Medidas a) v)'!AE53</f>
        <v>0</v>
      </c>
      <c r="Z80" s="341">
        <f>'6. Medidas a) v)'!AF53</f>
        <v>0</v>
      </c>
      <c r="AA80" s="341">
        <f>'6. Medidas a) v)'!AG53</f>
        <v>0</v>
      </c>
      <c r="AB80" s="341">
        <f>'6. Medidas a) v)'!AH53</f>
        <v>0</v>
      </c>
      <c r="AC80" s="342">
        <f t="shared" si="5"/>
        <v>0</v>
      </c>
    </row>
    <row r="81" spans="2:29" ht="16.5" customHeight="1" x14ac:dyDescent="0.35">
      <c r="B81" s="137"/>
      <c r="C81" s="197" t="s">
        <v>258</v>
      </c>
      <c r="D81" s="340">
        <f>'7. Medidas b) i)'!K55</f>
        <v>0</v>
      </c>
      <c r="E81" s="341">
        <f>'7. Medidas b) i)'!L55</f>
        <v>0</v>
      </c>
      <c r="F81" s="341">
        <f>'7. Medidas b) i)'!M55</f>
        <v>0</v>
      </c>
      <c r="G81" s="341">
        <f>'7. Medidas b) i)'!N55</f>
        <v>0</v>
      </c>
      <c r="H81" s="341">
        <f>'7. Medidas b) i)'!O55</f>
        <v>0</v>
      </c>
      <c r="I81" s="341">
        <f>'7. Medidas b) i)'!P55</f>
        <v>0</v>
      </c>
      <c r="J81" s="341">
        <f>'7. Medidas b) i)'!Q55</f>
        <v>0</v>
      </c>
      <c r="K81" s="341">
        <f>'7. Medidas b) i)'!R55</f>
        <v>0</v>
      </c>
      <c r="L81" s="341">
        <f>'7. Medidas b) i)'!S55</f>
        <v>0</v>
      </c>
      <c r="M81" s="341">
        <f>'7. Medidas b) i)'!T55</f>
        <v>0</v>
      </c>
      <c r="N81" s="341">
        <f>'7. Medidas b) i)'!U55</f>
        <v>0</v>
      </c>
      <c r="O81" s="341">
        <f>'7. Medidas b) i)'!V55</f>
        <v>0</v>
      </c>
      <c r="P81" s="341">
        <f>'7. Medidas b) i)'!W55</f>
        <v>0</v>
      </c>
      <c r="Q81" s="341">
        <f>'7. Medidas b) i)'!X55</f>
        <v>0</v>
      </c>
      <c r="R81" s="341">
        <f>'7. Medidas b) i)'!Y55</f>
        <v>0</v>
      </c>
      <c r="S81" s="341">
        <f>'7. Medidas b) i)'!Z55</f>
        <v>0</v>
      </c>
      <c r="T81" s="341">
        <f>'7. Medidas b) i)'!AA55</f>
        <v>0</v>
      </c>
      <c r="U81" s="341">
        <f>'7. Medidas b) i)'!AB55</f>
        <v>0</v>
      </c>
      <c r="V81" s="341">
        <f>'7. Medidas b) i)'!AC55</f>
        <v>0</v>
      </c>
      <c r="W81" s="341">
        <f>'7. Medidas b) i)'!AD55</f>
        <v>0</v>
      </c>
      <c r="X81" s="341">
        <f>'7. Medidas b) i)'!AE55</f>
        <v>0</v>
      </c>
      <c r="Y81" s="341">
        <f>'7. Medidas b) i)'!AF55</f>
        <v>0</v>
      </c>
      <c r="Z81" s="341">
        <f>'7. Medidas b) i)'!AG55</f>
        <v>0</v>
      </c>
      <c r="AA81" s="341">
        <f>'7. Medidas b) i)'!AH55</f>
        <v>0</v>
      </c>
      <c r="AB81" s="341">
        <f>'7. Medidas b) i)'!AI55</f>
        <v>0</v>
      </c>
      <c r="AC81" s="342">
        <f t="shared" si="5"/>
        <v>0</v>
      </c>
    </row>
    <row r="82" spans="2:29" ht="16.5" customHeight="1" x14ac:dyDescent="0.35">
      <c r="B82" s="137"/>
      <c r="C82" s="197" t="s">
        <v>259</v>
      </c>
      <c r="D82" s="340">
        <f>'8. Medidas b) ii)'!J55</f>
        <v>0</v>
      </c>
      <c r="E82" s="341">
        <f>'8. Medidas b) ii)'!K55</f>
        <v>0</v>
      </c>
      <c r="F82" s="341">
        <f>'8. Medidas b) ii)'!L55</f>
        <v>0</v>
      </c>
      <c r="G82" s="341">
        <f>'8. Medidas b) ii)'!M55</f>
        <v>0</v>
      </c>
      <c r="H82" s="341">
        <f>'8. Medidas b) ii)'!N55</f>
        <v>0</v>
      </c>
      <c r="I82" s="341">
        <f>'8. Medidas b) ii)'!O55</f>
        <v>0</v>
      </c>
      <c r="J82" s="341">
        <f>'8. Medidas b) ii)'!P55</f>
        <v>0</v>
      </c>
      <c r="K82" s="341">
        <f>'8. Medidas b) ii)'!Q55</f>
        <v>0</v>
      </c>
      <c r="L82" s="341">
        <f>'8. Medidas b) ii)'!R55</f>
        <v>0</v>
      </c>
      <c r="M82" s="341">
        <f>'8. Medidas b) ii)'!S55</f>
        <v>0</v>
      </c>
      <c r="N82" s="341">
        <f>'8. Medidas b) ii)'!T55</f>
        <v>0</v>
      </c>
      <c r="O82" s="341">
        <f>'8. Medidas b) ii)'!U55</f>
        <v>0</v>
      </c>
      <c r="P82" s="341">
        <f>'8. Medidas b) ii)'!V55</f>
        <v>0</v>
      </c>
      <c r="Q82" s="341">
        <f>'8. Medidas b) ii)'!W55</f>
        <v>0</v>
      </c>
      <c r="R82" s="341">
        <f>'8. Medidas b) ii)'!X55</f>
        <v>0</v>
      </c>
      <c r="S82" s="341">
        <f>'8. Medidas b) ii)'!Y55</f>
        <v>0</v>
      </c>
      <c r="T82" s="341">
        <f>'8. Medidas b) ii)'!Z55</f>
        <v>0</v>
      </c>
      <c r="U82" s="341">
        <f>'8. Medidas b) ii)'!AA55</f>
        <v>0</v>
      </c>
      <c r="V82" s="341">
        <f>'8. Medidas b) ii)'!AB55</f>
        <v>0</v>
      </c>
      <c r="W82" s="341">
        <f>'8. Medidas b) ii)'!AC55</f>
        <v>0</v>
      </c>
      <c r="X82" s="341">
        <f>'8. Medidas b) ii)'!AD55</f>
        <v>0</v>
      </c>
      <c r="Y82" s="341">
        <f>'8. Medidas b) ii)'!AE55</f>
        <v>0</v>
      </c>
      <c r="Z82" s="341">
        <f>'8. Medidas b) ii)'!AF55</f>
        <v>0</v>
      </c>
      <c r="AA82" s="341">
        <f>'8. Medidas b) ii)'!AG55</f>
        <v>0</v>
      </c>
      <c r="AB82" s="341">
        <f>'8. Medidas b) ii)'!AH55</f>
        <v>0</v>
      </c>
      <c r="AC82" s="342">
        <f t="shared" si="5"/>
        <v>0</v>
      </c>
    </row>
    <row r="83" spans="2:29" ht="16.5" customHeight="1" thickBot="1" x14ac:dyDescent="0.4">
      <c r="B83" s="137"/>
      <c r="C83" s="200" t="s">
        <v>157</v>
      </c>
      <c r="D83" s="343">
        <f t="shared" ref="D83:AB83" si="6">SUM(D76:D82)</f>
        <v>0</v>
      </c>
      <c r="E83" s="344">
        <f t="shared" si="6"/>
        <v>0</v>
      </c>
      <c r="F83" s="344">
        <f t="shared" si="6"/>
        <v>0</v>
      </c>
      <c r="G83" s="344">
        <f t="shared" si="6"/>
        <v>0</v>
      </c>
      <c r="H83" s="344">
        <f t="shared" si="6"/>
        <v>0</v>
      </c>
      <c r="I83" s="344">
        <f t="shared" si="6"/>
        <v>0</v>
      </c>
      <c r="J83" s="344">
        <f t="shared" si="6"/>
        <v>0</v>
      </c>
      <c r="K83" s="344">
        <f t="shared" si="6"/>
        <v>0</v>
      </c>
      <c r="L83" s="344">
        <f t="shared" si="6"/>
        <v>0</v>
      </c>
      <c r="M83" s="344">
        <f t="shared" si="6"/>
        <v>0</v>
      </c>
      <c r="N83" s="344">
        <f t="shared" si="6"/>
        <v>0</v>
      </c>
      <c r="O83" s="344">
        <f t="shared" si="6"/>
        <v>0</v>
      </c>
      <c r="P83" s="344">
        <f t="shared" si="6"/>
        <v>0</v>
      </c>
      <c r="Q83" s="344">
        <f t="shared" si="6"/>
        <v>0</v>
      </c>
      <c r="R83" s="344">
        <f t="shared" si="6"/>
        <v>0</v>
      </c>
      <c r="S83" s="344">
        <f t="shared" si="6"/>
        <v>0</v>
      </c>
      <c r="T83" s="344">
        <f t="shared" si="6"/>
        <v>0</v>
      </c>
      <c r="U83" s="344">
        <f t="shared" si="6"/>
        <v>0</v>
      </c>
      <c r="V83" s="344">
        <f t="shared" si="6"/>
        <v>0</v>
      </c>
      <c r="W83" s="344">
        <f t="shared" si="6"/>
        <v>0</v>
      </c>
      <c r="X83" s="344">
        <f t="shared" si="6"/>
        <v>0</v>
      </c>
      <c r="Y83" s="344">
        <f t="shared" si="6"/>
        <v>0</v>
      </c>
      <c r="Z83" s="344">
        <f t="shared" si="6"/>
        <v>0</v>
      </c>
      <c r="AA83" s="344">
        <f t="shared" si="6"/>
        <v>0</v>
      </c>
      <c r="AB83" s="344">
        <f t="shared" si="6"/>
        <v>0</v>
      </c>
      <c r="AC83" s="345">
        <f t="shared" ref="AC83" si="7">SUM(AC76:AC82)</f>
        <v>0</v>
      </c>
    </row>
    <row r="84" spans="2:29" ht="16.5" customHeight="1" thickBot="1" x14ac:dyDescent="0.4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1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3"/>
    </row>
    <row r="85" spans="2:29" x14ac:dyDescent="0.35">
      <c r="C85" s="819" t="str">
        <f>'1. Identificação Ben. Oper.'!D4&amp;"/// "&amp;'1. Identificação Ben. Oper.'!D24&amp;" /// "&amp;'1. Identificação Ben. Oper.'!D23</f>
        <v xml:space="preserve">(atribuído pelo Balcão 2020 após submissão):///  /// </v>
      </c>
    </row>
  </sheetData>
  <sheetProtection algorithmName="SHA-512" hashValue="zC1QWcxIcTl4qjhJCssRpIFG1xi8BHq9fzdSKEjZTpTc7b900KWEwE2sD967X4UWswozit4XKyvrkN7GfmNmIA==" saltValue="NEYcajJkoKXV3fzzYpGv0g==" spinCount="100000" sheet="1" objects="1" scenarios="1"/>
  <mergeCells count="21">
    <mergeCell ref="C47:D47"/>
    <mergeCell ref="E48:F48"/>
    <mergeCell ref="C46:G46"/>
    <mergeCell ref="C39:D39"/>
    <mergeCell ref="E49:F49"/>
    <mergeCell ref="D73:AC73"/>
    <mergeCell ref="D59:AC59"/>
    <mergeCell ref="C10:D10"/>
    <mergeCell ref="C8:G8"/>
    <mergeCell ref="AD61:AD62"/>
    <mergeCell ref="E40:F40"/>
    <mergeCell ref="E41:F41"/>
    <mergeCell ref="E42:F42"/>
    <mergeCell ref="E39:G39"/>
    <mergeCell ref="C35:G35"/>
    <mergeCell ref="C15:G15"/>
    <mergeCell ref="E54:F54"/>
    <mergeCell ref="E47:G47"/>
    <mergeCell ref="E52:F52"/>
    <mergeCell ref="E53:F53"/>
    <mergeCell ref="C52:D52"/>
  </mergeCells>
  <conditionalFormatting sqref="D71:AB71">
    <cfRule type="cellIs" dxfId="9" priority="10" operator="equal">
      <formula>0</formula>
    </cfRule>
  </conditionalFormatting>
  <conditionalFormatting sqref="AC70">
    <cfRule type="cellIs" dxfId="8" priority="7" operator="equal">
      <formula>0</formula>
    </cfRule>
  </conditionalFormatting>
  <conditionalFormatting sqref="D70:AB70">
    <cfRule type="cellIs" dxfId="7" priority="5" operator="equal">
      <formula>0</formula>
    </cfRule>
  </conditionalFormatting>
  <conditionalFormatting sqref="E10">
    <cfRule type="expression" dxfId="6" priority="1">
      <formula>$E$10="Não"</formula>
    </cfRule>
  </conditionalFormatting>
  <hyperlinks>
    <hyperlink ref="B1" location="'0.Ajuda'!A1" display="Home" xr:uid="{00000000-0004-0000-0B00-000000000000}"/>
    <hyperlink ref="C52:D52" location="'14. PlanoReemb'!Área_de_Impressão" display="'14. PlanoReemb'!Área_de_Impressão" xr:uid="{00000000-0004-0000-0B00-000001000000}"/>
  </hyperlinks>
  <pageMargins left="0.7" right="0.7" top="0.75" bottom="0.75" header="0.3" footer="0.3"/>
  <pageSetup paperSize="9" scale="2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AD85"/>
  <sheetViews>
    <sheetView showGridLines="0" zoomScale="85" zoomScaleNormal="85" workbookViewId="0"/>
  </sheetViews>
  <sheetFormatPr defaultColWidth="9.1796875" defaultRowHeight="14.5" x14ac:dyDescent="0.35"/>
  <cols>
    <col min="1" max="1" width="9.1796875" style="191"/>
    <col min="2" max="2" width="6.7265625" style="191" customWidth="1"/>
    <col min="3" max="3" width="31.81640625" style="191" customWidth="1"/>
    <col min="4" max="4" width="18.7265625" style="191" customWidth="1"/>
    <col min="5" max="5" width="23" style="191" customWidth="1"/>
    <col min="6" max="6" width="18.7265625" style="191" customWidth="1"/>
    <col min="7" max="7" width="18.54296875" style="191" customWidth="1"/>
    <col min="8" max="28" width="13.7265625" style="191" customWidth="1"/>
    <col min="29" max="29" width="16.81640625" style="191" customWidth="1"/>
    <col min="30" max="30" width="14" style="191" customWidth="1"/>
    <col min="31" max="16384" width="9.1796875" style="191"/>
  </cols>
  <sheetData>
    <row r="1" spans="2:8" x14ac:dyDescent="0.35">
      <c r="B1" s="773" t="s">
        <v>490</v>
      </c>
    </row>
    <row r="5" spans="2:8" ht="23.25" customHeight="1" x14ac:dyDescent="0.35">
      <c r="B5" s="703" t="s">
        <v>519</v>
      </c>
      <c r="D5" s="703"/>
      <c r="E5" s="120"/>
      <c r="F5" s="120"/>
    </row>
    <row r="6" spans="2:8" ht="21.75" customHeight="1" thickBot="1" x14ac:dyDescent="0.4">
      <c r="B6" s="120"/>
      <c r="C6" s="785"/>
      <c r="D6" s="785"/>
      <c r="E6" s="120"/>
      <c r="F6" s="120"/>
    </row>
    <row r="7" spans="2:8" ht="18.75" customHeight="1" x14ac:dyDescent="0.35">
      <c r="B7" s="255"/>
      <c r="C7" s="700"/>
      <c r="D7" s="700"/>
      <c r="E7" s="112"/>
      <c r="F7" s="112"/>
      <c r="G7" s="112"/>
      <c r="H7" s="256"/>
    </row>
    <row r="8" spans="2:8" ht="53.25" customHeight="1" x14ac:dyDescent="0.35">
      <c r="B8" s="257"/>
      <c r="C8" s="1103" t="s">
        <v>398</v>
      </c>
      <c r="D8" s="1103"/>
      <c r="E8" s="1103"/>
      <c r="F8" s="1103"/>
      <c r="G8" s="1103"/>
      <c r="H8" s="258"/>
    </row>
    <row r="9" spans="2:8" ht="12.75" customHeight="1" thickBot="1" x14ac:dyDescent="0.4">
      <c r="B9" s="257"/>
      <c r="C9" s="151"/>
      <c r="F9" s="120"/>
      <c r="G9" s="120"/>
      <c r="H9" s="258"/>
    </row>
    <row r="10" spans="2:8" ht="36.75" customHeight="1" thickBot="1" x14ac:dyDescent="0.4">
      <c r="B10" s="257"/>
      <c r="C10" s="1101" t="s">
        <v>533</v>
      </c>
      <c r="D10" s="1102"/>
      <c r="E10" s="702" t="str">
        <f>IF(F10=0,"",IF(F10&gt;=30%,"Sim","Não"))</f>
        <v/>
      </c>
      <c r="F10" s="836">
        <f>'13. Critérios de seleção'!H7</f>
        <v>0</v>
      </c>
      <c r="G10" s="120"/>
      <c r="H10" s="258"/>
    </row>
    <row r="11" spans="2:8" ht="18" customHeight="1" thickBot="1" x14ac:dyDescent="0.4">
      <c r="B11" s="268"/>
      <c r="C11" s="701"/>
      <c r="D11" s="701"/>
      <c r="E11" s="142"/>
      <c r="F11" s="142"/>
      <c r="G11" s="142"/>
      <c r="H11" s="143"/>
    </row>
    <row r="12" spans="2:8" ht="13.5" customHeight="1" x14ac:dyDescent="0.35">
      <c r="B12" s="255"/>
      <c r="C12" s="112"/>
      <c r="D12" s="112"/>
      <c r="E12" s="112"/>
      <c r="F12" s="112"/>
      <c r="G12" s="112"/>
      <c r="H12" s="256"/>
    </row>
    <row r="13" spans="2:8" ht="19.5" customHeight="1" x14ac:dyDescent="0.45">
      <c r="B13" s="257"/>
      <c r="C13" s="120"/>
      <c r="D13" s="705" t="s">
        <v>501</v>
      </c>
      <c r="E13" s="120"/>
      <c r="F13" s="120"/>
      <c r="G13" s="120"/>
      <c r="H13" s="258"/>
    </row>
    <row r="14" spans="2:8" ht="13.5" customHeight="1" x14ac:dyDescent="0.35">
      <c r="B14" s="257"/>
      <c r="C14" s="120"/>
      <c r="D14" s="120"/>
      <c r="E14" s="120"/>
      <c r="F14" s="120"/>
      <c r="G14" s="120"/>
      <c r="H14" s="258"/>
    </row>
    <row r="15" spans="2:8" ht="41.25" customHeight="1" x14ac:dyDescent="0.35">
      <c r="B15" s="257"/>
      <c r="C15" s="1109" t="s">
        <v>502</v>
      </c>
      <c r="D15" s="1109"/>
      <c r="E15" s="1109"/>
      <c r="F15" s="1109"/>
      <c r="G15" s="1109"/>
      <c r="H15" s="258"/>
    </row>
    <row r="16" spans="2:8" ht="24.75" hidden="1" customHeight="1" thickBot="1" x14ac:dyDescent="0.4">
      <c r="B16" s="257"/>
      <c r="C16" s="120"/>
      <c r="D16" s="120"/>
      <c r="E16" s="120"/>
      <c r="F16" s="120"/>
      <c r="G16" s="120"/>
      <c r="H16" s="258"/>
    </row>
    <row r="17" spans="2:11" ht="31.5" hidden="1" customHeight="1" thickBot="1" x14ac:dyDescent="0.4">
      <c r="B17" s="257"/>
      <c r="C17" s="287" t="s">
        <v>262</v>
      </c>
      <c r="D17" s="563">
        <f>D29</f>
        <v>0</v>
      </c>
      <c r="E17" s="120"/>
      <c r="F17" s="120"/>
      <c r="G17" s="120"/>
      <c r="H17" s="258"/>
      <c r="I17" s="125"/>
    </row>
    <row r="18" spans="2:11" ht="8.25" customHeight="1" x14ac:dyDescent="0.35">
      <c r="B18" s="257"/>
      <c r="C18" s="120"/>
      <c r="D18" s="120"/>
      <c r="E18" s="120"/>
      <c r="F18" s="120"/>
      <c r="G18" s="120"/>
      <c r="H18" s="258"/>
      <c r="I18" s="125"/>
    </row>
    <row r="19" spans="2:11" ht="33" customHeight="1" thickBot="1" x14ac:dyDescent="0.4">
      <c r="B19" s="257"/>
      <c r="C19" s="120"/>
      <c r="D19" s="66" t="s">
        <v>497</v>
      </c>
      <c r="E19" s="64" t="s">
        <v>498</v>
      </c>
      <c r="F19" s="63" t="s">
        <v>499</v>
      </c>
      <c r="G19" s="64" t="s">
        <v>500</v>
      </c>
      <c r="H19" s="258"/>
      <c r="I19" s="125"/>
    </row>
    <row r="20" spans="2:11" x14ac:dyDescent="0.35">
      <c r="B20" s="257"/>
      <c r="C20" s="244" t="s">
        <v>253</v>
      </c>
      <c r="D20" s="519">
        <f>'2. Medidas a) i)'!E23</f>
        <v>0</v>
      </c>
      <c r="E20" s="513">
        <f>'2. Medidas a) i)'!E24</f>
        <v>0</v>
      </c>
      <c r="F20" s="513">
        <f>'2. Medidas a) i)'!E25</f>
        <v>0</v>
      </c>
      <c r="G20" s="513">
        <f>'2. Medidas a) i)'!E26</f>
        <v>0</v>
      </c>
      <c r="H20" s="258"/>
      <c r="I20" s="125"/>
    </row>
    <row r="21" spans="2:11" x14ac:dyDescent="0.35">
      <c r="B21" s="257"/>
      <c r="C21" s="245" t="s">
        <v>254</v>
      </c>
      <c r="D21" s="514">
        <f>'3. Medidas a) ii)'!E22</f>
        <v>0</v>
      </c>
      <c r="E21" s="514">
        <f>'3. Medidas a) ii)'!E23</f>
        <v>0</v>
      </c>
      <c r="F21" s="514">
        <f>'3. Medidas a) ii)'!E24</f>
        <v>0</v>
      </c>
      <c r="G21" s="514">
        <f>'3. Medidas a) ii)'!E25</f>
        <v>0</v>
      </c>
      <c r="H21" s="258"/>
      <c r="I21" s="125"/>
    </row>
    <row r="22" spans="2:11" ht="15.75" customHeight="1" x14ac:dyDescent="0.35">
      <c r="B22" s="257"/>
      <c r="C22" s="245" t="s">
        <v>257</v>
      </c>
      <c r="D22" s="514">
        <f>'4. Medidas a) iii)'!E23</f>
        <v>0</v>
      </c>
      <c r="E22" s="514">
        <f>'4. Medidas a) iii)'!E24</f>
        <v>0</v>
      </c>
      <c r="F22" s="514">
        <f>'4. Medidas a) iii)'!E25</f>
        <v>0</v>
      </c>
      <c r="G22" s="514">
        <f>'4. Medidas a) iii)'!E26</f>
        <v>0</v>
      </c>
      <c r="H22" s="258"/>
      <c r="I22" s="125"/>
    </row>
    <row r="23" spans="2:11" x14ac:dyDescent="0.35">
      <c r="B23" s="257"/>
      <c r="C23" s="245" t="s">
        <v>255</v>
      </c>
      <c r="D23" s="514">
        <f>'5. Medidas a) iv)'!E23</f>
        <v>0</v>
      </c>
      <c r="E23" s="514">
        <f>'5. Medidas a) iv)'!E24</f>
        <v>0</v>
      </c>
      <c r="F23" s="514">
        <f>'5. Medidas a) iv)'!E25</f>
        <v>0</v>
      </c>
      <c r="G23" s="514">
        <f>'5. Medidas a) iv)'!E26</f>
        <v>0</v>
      </c>
      <c r="H23" s="258"/>
      <c r="I23" s="125"/>
    </row>
    <row r="24" spans="2:11" ht="15.75" customHeight="1" x14ac:dyDescent="0.35">
      <c r="B24" s="257"/>
      <c r="C24" s="245" t="s">
        <v>256</v>
      </c>
      <c r="D24" s="515">
        <f>'6. Medidas a) v)'!E22</f>
        <v>0</v>
      </c>
      <c r="E24" s="515">
        <f>'6. Medidas a) v)'!E23</f>
        <v>0</v>
      </c>
      <c r="F24" s="833" t="s">
        <v>155</v>
      </c>
      <c r="G24" s="515">
        <f>'6. Medidas a) v)'!E24</f>
        <v>0</v>
      </c>
      <c r="H24" s="258"/>
      <c r="I24" s="125"/>
    </row>
    <row r="25" spans="2:11" s="148" customFormat="1" ht="15.75" customHeight="1" x14ac:dyDescent="0.35">
      <c r="B25" s="152"/>
      <c r="C25" s="246" t="s">
        <v>258</v>
      </c>
      <c r="D25" s="516">
        <f>'7. Medidas b) i)'!E23</f>
        <v>0</v>
      </c>
      <c r="E25" s="516">
        <f>'7. Medidas b) i)'!E24</f>
        <v>0</v>
      </c>
      <c r="F25" s="516">
        <f>'7. Medidas b) i)'!E25</f>
        <v>0</v>
      </c>
      <c r="G25" s="516">
        <f>'7. Medidas b) i)'!E26</f>
        <v>0</v>
      </c>
      <c r="H25" s="258"/>
      <c r="I25" s="125"/>
      <c r="J25" s="191"/>
      <c r="K25" s="191"/>
    </row>
    <row r="26" spans="2:11" s="148" customFormat="1" ht="15" customHeight="1" x14ac:dyDescent="0.35">
      <c r="B26" s="152"/>
      <c r="C26" s="327" t="s">
        <v>259</v>
      </c>
      <c r="D26" s="516">
        <f>'8. Medidas b) ii)'!E22+'8. Medidas b) ii)'!E23</f>
        <v>0</v>
      </c>
      <c r="E26" s="516">
        <f>'8. Medidas b) ii)'!E25</f>
        <v>0</v>
      </c>
      <c r="F26" s="516">
        <f>'8. Medidas b) ii)'!E26</f>
        <v>0</v>
      </c>
      <c r="G26" s="516">
        <f>'8. Medidas b) ii)'!E27</f>
        <v>0</v>
      </c>
      <c r="H26" s="258"/>
      <c r="I26" s="125"/>
      <c r="J26" s="191"/>
      <c r="K26" s="191"/>
    </row>
    <row r="27" spans="2:11" s="148" customFormat="1" ht="19.5" customHeight="1" thickBot="1" x14ac:dyDescent="0.4">
      <c r="B27" s="152"/>
      <c r="C27" s="247" t="s">
        <v>260</v>
      </c>
      <c r="D27" s="517">
        <f>'9. Medidas c)'!F19</f>
        <v>0</v>
      </c>
      <c r="E27" s="517">
        <f>'9. Medidas c)'!F20</f>
        <v>0</v>
      </c>
      <c r="F27" s="517">
        <f>'9. Medidas c)'!F21</f>
        <v>0</v>
      </c>
      <c r="G27" s="517">
        <f>'9. Medidas c)'!F22</f>
        <v>0</v>
      </c>
      <c r="H27" s="258"/>
      <c r="I27" s="125"/>
      <c r="J27" s="191"/>
      <c r="K27" s="191"/>
    </row>
    <row r="28" spans="2:11" s="148" customFormat="1" ht="54" customHeight="1" thickBot="1" x14ac:dyDescent="0.4">
      <c r="B28" s="152"/>
      <c r="C28" s="520" t="s">
        <v>326</v>
      </c>
      <c r="D28" s="517">
        <f>'10. Outras Despesas art. 7º'!F23</f>
        <v>0</v>
      </c>
      <c r="E28" s="517">
        <f>'10. Outras Despesas art. 7º'!F24</f>
        <v>0</v>
      </c>
      <c r="F28" s="834" t="s">
        <v>155</v>
      </c>
      <c r="G28" s="517">
        <f>'10. Outras Despesas art. 7º'!F25</f>
        <v>0</v>
      </c>
      <c r="H28" s="258"/>
      <c r="I28" s="125"/>
      <c r="J28" s="191"/>
      <c r="K28" s="191"/>
    </row>
    <row r="29" spans="2:11" s="148" customFormat="1" ht="35.25" customHeight="1" thickBot="1" x14ac:dyDescent="0.4">
      <c r="B29" s="152"/>
      <c r="C29" s="248" t="s">
        <v>542</v>
      </c>
      <c r="D29" s="518">
        <f>SUM(D20:D28)</f>
        <v>0</v>
      </c>
      <c r="E29" s="518">
        <f t="shared" ref="E29:G29" si="0">SUM(E20:E28)</f>
        <v>0</v>
      </c>
      <c r="F29" s="518">
        <f t="shared" si="0"/>
        <v>0</v>
      </c>
      <c r="G29" s="518">
        <f t="shared" si="0"/>
        <v>0</v>
      </c>
      <c r="H29" s="258"/>
      <c r="I29" s="125"/>
      <c r="J29" s="191"/>
      <c r="K29" s="191"/>
    </row>
    <row r="30" spans="2:11" s="148" customFormat="1" ht="12" customHeight="1" x14ac:dyDescent="0.35">
      <c r="B30" s="152"/>
      <c r="C30" s="248"/>
      <c r="D30" s="248"/>
      <c r="E30" s="248"/>
      <c r="F30" s="248"/>
      <c r="G30" s="248"/>
      <c r="H30" s="258"/>
      <c r="I30" s="125"/>
      <c r="J30" s="191"/>
      <c r="K30" s="191"/>
    </row>
    <row r="31" spans="2:11" s="148" customFormat="1" ht="13.5" customHeight="1" thickBot="1" x14ac:dyDescent="0.4">
      <c r="B31" s="152"/>
      <c r="H31" s="258"/>
      <c r="I31" s="336"/>
    </row>
    <row r="32" spans="2:11" s="148" customFormat="1" ht="27.75" customHeight="1" thickBot="1" x14ac:dyDescent="0.4">
      <c r="B32" s="152"/>
      <c r="C32" s="243" t="s">
        <v>509</v>
      </c>
      <c r="D32" s="518">
        <f>ROUND(E29,2)</f>
        <v>0</v>
      </c>
      <c r="E32" s="248"/>
      <c r="F32" s="248"/>
      <c r="G32" s="248"/>
      <c r="H32" s="258"/>
      <c r="I32" s="125"/>
      <c r="J32" s="191"/>
      <c r="K32" s="191"/>
    </row>
    <row r="33" spans="2:11" s="148" customFormat="1" ht="18" customHeight="1" thickBot="1" x14ac:dyDescent="0.4">
      <c r="B33" s="259"/>
      <c r="C33" s="218"/>
      <c r="D33" s="218"/>
      <c r="E33" s="218"/>
      <c r="F33" s="218"/>
      <c r="G33" s="218"/>
      <c r="H33" s="143"/>
      <c r="I33" s="125"/>
      <c r="J33" s="191"/>
      <c r="K33" s="191"/>
    </row>
    <row r="34" spans="2:11" s="148" customFormat="1" ht="18" customHeight="1" x14ac:dyDescent="0.35">
      <c r="B34" s="260"/>
      <c r="C34" s="261"/>
      <c r="D34" s="261"/>
      <c r="E34" s="261"/>
      <c r="F34" s="261"/>
      <c r="G34" s="261"/>
      <c r="H34" s="256"/>
      <c r="I34" s="125"/>
      <c r="J34" s="191"/>
      <c r="K34" s="191"/>
    </row>
    <row r="35" spans="2:11" s="148" customFormat="1" ht="31.5" customHeight="1" x14ac:dyDescent="0.35">
      <c r="B35" s="152"/>
      <c r="C35" s="1108" t="s">
        <v>504</v>
      </c>
      <c r="D35" s="1108"/>
      <c r="E35" s="1108"/>
      <c r="F35" s="1108"/>
      <c r="G35" s="1108"/>
      <c r="H35" s="258"/>
      <c r="I35" s="125"/>
      <c r="J35" s="191"/>
      <c r="K35" s="191"/>
    </row>
    <row r="36" spans="2:11" s="148" customFormat="1" ht="32.25" customHeight="1" thickBot="1" x14ac:dyDescent="0.4">
      <c r="B36" s="152"/>
      <c r="C36" s="332"/>
      <c r="D36" s="332"/>
      <c r="E36" s="332"/>
      <c r="F36" s="332"/>
      <c r="G36" s="332"/>
      <c r="H36" s="258"/>
      <c r="I36" s="125"/>
      <c r="J36" s="191"/>
      <c r="K36" s="191"/>
    </row>
    <row r="37" spans="2:11" s="148" customFormat="1" ht="29.5" thickBot="1" x14ac:dyDescent="0.4">
      <c r="B37" s="152"/>
      <c r="C37" s="471" t="s">
        <v>495</v>
      </c>
      <c r="D37" s="270">
        <v>5000000</v>
      </c>
      <c r="E37" s="474"/>
      <c r="F37" s="475"/>
      <c r="G37" s="476"/>
      <c r="H37" s="258"/>
      <c r="I37" s="125"/>
      <c r="J37" s="191"/>
      <c r="K37" s="191"/>
    </row>
    <row r="38" spans="2:11" s="148" customFormat="1" ht="23.25" customHeight="1" thickBot="1" x14ac:dyDescent="0.4">
      <c r="B38" s="152"/>
      <c r="C38" s="472"/>
      <c r="D38" s="473"/>
      <c r="E38" s="151"/>
      <c r="F38" s="151"/>
      <c r="G38" s="151"/>
      <c r="H38" s="258"/>
      <c r="I38" s="125"/>
      <c r="J38" s="191"/>
      <c r="K38" s="191"/>
    </row>
    <row r="39" spans="2:11" s="148" customFormat="1" ht="23.25" customHeight="1" thickBot="1" x14ac:dyDescent="0.4">
      <c r="B39" s="152"/>
      <c r="C39" s="1118" t="s">
        <v>550</v>
      </c>
      <c r="D39" s="1119"/>
      <c r="E39" s="1120"/>
      <c r="F39" s="151"/>
      <c r="G39" s="151"/>
      <c r="H39" s="258"/>
      <c r="I39" s="125"/>
      <c r="J39" s="191"/>
      <c r="K39" s="191"/>
    </row>
    <row r="40" spans="2:11" s="148" customFormat="1" ht="23.25" customHeight="1" x14ac:dyDescent="0.35">
      <c r="B40" s="152"/>
      <c r="C40" s="1121" t="s">
        <v>551</v>
      </c>
      <c r="D40" s="1122"/>
      <c r="E40" s="829">
        <v>0.25</v>
      </c>
      <c r="F40" s="151"/>
      <c r="G40" s="151"/>
      <c r="H40" s="258"/>
      <c r="I40" s="125"/>
      <c r="J40" s="191"/>
      <c r="K40" s="191"/>
    </row>
    <row r="41" spans="2:11" s="148" customFormat="1" ht="23.25" customHeight="1" x14ac:dyDescent="0.35">
      <c r="B41" s="152"/>
      <c r="C41" s="1123" t="s">
        <v>513</v>
      </c>
      <c r="D41" s="1124"/>
      <c r="E41" s="830">
        <f>IF(AND(OR(D20&lt;&gt;0,D21&lt;&gt;0),OR(D22&lt;&gt;0,D23&lt;&gt;0,D24&lt;&gt;0,D25&lt;&gt;0,D26&lt;&gt;0)),0.05,0)</f>
        <v>0</v>
      </c>
      <c r="F41" s="151"/>
      <c r="G41" s="151"/>
      <c r="H41" s="258"/>
      <c r="I41" s="125"/>
      <c r="J41" s="191"/>
      <c r="K41" s="191"/>
    </row>
    <row r="42" spans="2:11" s="148" customFormat="1" ht="23.25" customHeight="1" x14ac:dyDescent="0.35">
      <c r="B42" s="152"/>
      <c r="C42" s="1123" t="s">
        <v>512</v>
      </c>
      <c r="D42" s="1124"/>
      <c r="E42" s="830">
        <f>IF(AND('1. Identificação Ben. Oper.'!D39="Superior a 40 anos",OR('1. Identificação Ben. Oper.'!D40="Interesse nacional",'1. Identificação Ben. Oper.'!D40="Interesse público",'1. Identificação Ben. Oper.'!D40="Interesse municipal")),0.2,0)</f>
        <v>0</v>
      </c>
      <c r="F42" s="151"/>
      <c r="G42" s="151"/>
      <c r="H42" s="258"/>
      <c r="I42" s="125"/>
      <c r="J42" s="191"/>
      <c r="K42" s="191"/>
    </row>
    <row r="43" spans="2:11" s="148" customFormat="1" ht="29.25" customHeight="1" x14ac:dyDescent="0.35">
      <c r="B43" s="152"/>
      <c r="C43" s="1123" t="s">
        <v>514</v>
      </c>
      <c r="D43" s="1124"/>
      <c r="E43" s="830">
        <f>IF('1. Identificação Ben. Oper.'!D80="C",0.05,0)</f>
        <v>0</v>
      </c>
      <c r="F43" s="151"/>
      <c r="G43" s="151"/>
      <c r="H43" s="258"/>
      <c r="I43" s="125"/>
      <c r="J43" s="191"/>
      <c r="K43" s="191"/>
    </row>
    <row r="44" spans="2:11" s="148" customFormat="1" ht="27" customHeight="1" x14ac:dyDescent="0.35">
      <c r="B44" s="152"/>
      <c r="C44" s="1123" t="s">
        <v>515</v>
      </c>
      <c r="D44" s="1124"/>
      <c r="E44" s="830">
        <f>IF(OR('1. Identificação Ben. Oper.'!D80="B-",'1. Identificação Ben. Oper.'!D80="B"),0.15,0)</f>
        <v>0</v>
      </c>
      <c r="F44" s="151"/>
      <c r="G44" s="151"/>
      <c r="H44" s="258"/>
      <c r="I44" s="125"/>
      <c r="J44" s="191"/>
      <c r="K44" s="191"/>
    </row>
    <row r="45" spans="2:11" s="148" customFormat="1" ht="30" customHeight="1" thickBot="1" x14ac:dyDescent="0.4">
      <c r="B45" s="152"/>
      <c r="C45" s="1125" t="s">
        <v>516</v>
      </c>
      <c r="D45" s="1126"/>
      <c r="E45" s="831">
        <f>IF(OR('1. Identificação Ben. Oper.'!D80="A",'1. Identificação Ben. Oper.'!D80="A+"),0.2,0)</f>
        <v>0</v>
      </c>
      <c r="F45" s="151"/>
      <c r="G45" s="151"/>
      <c r="H45" s="258"/>
      <c r="I45" s="125"/>
      <c r="J45" s="191"/>
      <c r="K45" s="191"/>
    </row>
    <row r="46" spans="2:11" s="148" customFormat="1" ht="23.25" customHeight="1" thickBot="1" x14ac:dyDescent="0.4">
      <c r="B46" s="152"/>
      <c r="C46" s="1127" t="s">
        <v>510</v>
      </c>
      <c r="D46" s="1128"/>
      <c r="E46" s="826">
        <f>IF(MAXA(E40+E41+E43+E44+E45,E40+E42)&gt;0.5,0.5,MAXA(E40+E41+E43+E44+E45,E40+E42))</f>
        <v>0.25</v>
      </c>
      <c r="F46" s="151"/>
      <c r="G46" s="151"/>
      <c r="H46" s="258"/>
      <c r="I46" s="125"/>
      <c r="J46" s="191"/>
      <c r="K46" s="191"/>
    </row>
    <row r="47" spans="2:11" s="148" customFormat="1" ht="23.25" customHeight="1" x14ac:dyDescent="0.35">
      <c r="B47" s="152"/>
      <c r="C47" s="499"/>
      <c r="D47" s="825"/>
      <c r="E47" s="151"/>
      <c r="F47" s="151"/>
      <c r="G47" s="151"/>
      <c r="H47" s="258"/>
      <c r="I47" s="125"/>
      <c r="J47" s="191"/>
      <c r="K47" s="191"/>
    </row>
    <row r="48" spans="2:11" s="148" customFormat="1" ht="23.25" customHeight="1" x14ac:dyDescent="0.35">
      <c r="B48" s="152"/>
      <c r="C48" s="1103" t="s">
        <v>511</v>
      </c>
      <c r="D48" s="1103"/>
      <c r="E48" s="1103"/>
      <c r="F48" s="1103"/>
      <c r="G48" s="1103"/>
      <c r="H48" s="258"/>
      <c r="I48" s="125"/>
      <c r="J48" s="191"/>
      <c r="K48" s="191"/>
    </row>
    <row r="49" spans="2:30" s="148" customFormat="1" ht="23.25" customHeight="1" thickBot="1" x14ac:dyDescent="0.4">
      <c r="B49" s="152"/>
      <c r="C49" s="151"/>
      <c r="D49" s="151"/>
      <c r="E49" s="151"/>
      <c r="F49" s="151"/>
      <c r="G49" s="151"/>
      <c r="H49" s="258"/>
      <c r="I49" s="125"/>
      <c r="J49" s="191"/>
      <c r="K49" s="191"/>
    </row>
    <row r="50" spans="2:30" s="148" customFormat="1" ht="33.75" customHeight="1" thickBot="1" x14ac:dyDescent="0.4">
      <c r="B50" s="152"/>
      <c r="C50" s="1101" t="s">
        <v>517</v>
      </c>
      <c r="D50" s="1102"/>
      <c r="E50" s="832" t="str">
        <f>IF(E10="Não","N.A",IF(AND(D20=0,D21=0,D24=0),"Sim","Não"))</f>
        <v>Sim</v>
      </c>
      <c r="F50" s="1129" t="str">
        <f>IF(E50="Sim","Não é possível aplicar esta modalidade","É possível aplicar esta modalidade")</f>
        <v>Não é possível aplicar esta modalidade</v>
      </c>
      <c r="G50" s="1130"/>
      <c r="H50" s="258"/>
      <c r="I50" s="125"/>
      <c r="J50" s="191"/>
      <c r="K50" s="191"/>
    </row>
    <row r="51" spans="2:30" s="148" customFormat="1" ht="33.75" customHeight="1" x14ac:dyDescent="0.35">
      <c r="B51" s="152"/>
      <c r="C51" s="151"/>
      <c r="D51" s="151"/>
      <c r="E51" s="151"/>
      <c r="F51" s="151"/>
      <c r="G51" s="151"/>
      <c r="H51" s="258"/>
      <c r="I51" s="125"/>
      <c r="J51" s="191"/>
      <c r="K51" s="191"/>
    </row>
    <row r="52" spans="2:30" s="148" customFormat="1" ht="45.75" customHeight="1" thickBot="1" x14ac:dyDescent="0.4">
      <c r="B52" s="152"/>
      <c r="C52" s="1107" t="s">
        <v>180</v>
      </c>
      <c r="D52" s="1107"/>
      <c r="E52" s="1107" t="s">
        <v>181</v>
      </c>
      <c r="F52" s="1107"/>
      <c r="G52" s="1107"/>
      <c r="H52" s="262"/>
      <c r="J52" s="191"/>
      <c r="K52" s="191"/>
    </row>
    <row r="53" spans="2:30" s="148" customFormat="1" ht="34.5" customHeight="1" thickBot="1" x14ac:dyDescent="0.4">
      <c r="B53" s="152"/>
      <c r="C53" s="242" t="s">
        <v>129</v>
      </c>
      <c r="D53" s="270" t="str">
        <f>IF(E10="Não","-",IF(E50="Sim","N.A",(D32-E27)*E46+(E27*0.85)))</f>
        <v>N.A</v>
      </c>
      <c r="E53" s="1105" t="s">
        <v>518</v>
      </c>
      <c r="F53" s="1106"/>
      <c r="G53" s="273" t="str">
        <f>IF(E10="Não","-",IF(E50="Sim","N.A",IF(D53&lt;5000000,D53,5000000)))</f>
        <v>N.A</v>
      </c>
      <c r="H53" s="258"/>
      <c r="I53" s="125"/>
      <c r="J53" s="191"/>
      <c r="K53" s="191"/>
    </row>
    <row r="54" spans="2:30" s="148" customFormat="1" ht="34.5" customHeight="1" thickBot="1" x14ac:dyDescent="0.4">
      <c r="B54" s="259"/>
      <c r="C54" s="218"/>
      <c r="D54" s="218"/>
      <c r="E54" s="827"/>
      <c r="F54" s="827"/>
      <c r="G54" s="827"/>
      <c r="H54" s="828"/>
      <c r="I54" s="125"/>
      <c r="J54" s="191"/>
      <c r="K54" s="191"/>
    </row>
    <row r="55" spans="2:30" ht="30" customHeight="1" x14ac:dyDescent="0.35">
      <c r="B55" s="120"/>
      <c r="C55" s="120"/>
      <c r="D55" s="120"/>
      <c r="E55" s="120"/>
      <c r="F55" s="120"/>
      <c r="G55" s="120"/>
      <c r="H55" s="120"/>
      <c r="I55" s="214"/>
      <c r="J55" s="214"/>
      <c r="K55" s="214"/>
      <c r="L55" s="212"/>
      <c r="M55" s="210"/>
      <c r="N55" s="210"/>
      <c r="O55" s="210"/>
    </row>
    <row r="56" spans="2:30" ht="30" customHeight="1" x14ac:dyDescent="0.45">
      <c r="B56" s="705" t="s">
        <v>400</v>
      </c>
      <c r="C56" s="120"/>
      <c r="D56" s="120"/>
      <c r="E56" s="120"/>
      <c r="F56" s="120"/>
      <c r="G56" s="120"/>
      <c r="H56" s="120"/>
      <c r="I56" s="214"/>
      <c r="J56" s="214"/>
      <c r="K56" s="214"/>
      <c r="L56" s="212"/>
      <c r="M56" s="210"/>
      <c r="N56" s="210"/>
      <c r="O56" s="210"/>
    </row>
    <row r="57" spans="2:30" ht="23.25" customHeight="1" thickBot="1" x14ac:dyDescent="0.4">
      <c r="B57" s="120"/>
      <c r="E57" s="120"/>
      <c r="F57" s="120"/>
      <c r="I57" s="216"/>
      <c r="J57" s="216"/>
      <c r="K57" s="216"/>
      <c r="L57" s="213"/>
      <c r="M57" s="120"/>
      <c r="N57" s="120"/>
      <c r="O57" s="120"/>
    </row>
    <row r="58" spans="2:30" ht="20.25" customHeight="1" thickBot="1" x14ac:dyDescent="0.4">
      <c r="D58" s="1098" t="s">
        <v>520</v>
      </c>
      <c r="E58" s="1099"/>
      <c r="F58" s="1099"/>
      <c r="G58" s="1099"/>
      <c r="H58" s="1099"/>
      <c r="I58" s="1099"/>
      <c r="J58" s="1099"/>
      <c r="K58" s="1099"/>
      <c r="L58" s="1099"/>
      <c r="M58" s="1099"/>
      <c r="N58" s="1099"/>
      <c r="O58" s="1099"/>
      <c r="P58" s="1099"/>
      <c r="Q58" s="1099"/>
      <c r="R58" s="1099"/>
      <c r="S58" s="1099"/>
      <c r="T58" s="1099"/>
      <c r="U58" s="1099"/>
      <c r="V58" s="1099"/>
      <c r="W58" s="1099"/>
      <c r="X58" s="1099"/>
      <c r="Y58" s="1099"/>
      <c r="Z58" s="1099"/>
      <c r="AA58" s="1099"/>
      <c r="AB58" s="1099"/>
      <c r="AC58" s="1100"/>
    </row>
    <row r="59" spans="2:30" s="148" customFormat="1" ht="19.5" customHeight="1" thickBot="1" x14ac:dyDescent="0.4">
      <c r="C59" s="191"/>
      <c r="D59" s="109" t="s">
        <v>16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365"/>
    </row>
    <row r="60" spans="2:30" ht="15" thickBot="1" x14ac:dyDescent="0.4">
      <c r="B60" s="111"/>
      <c r="C60" s="192" t="s">
        <v>127</v>
      </c>
      <c r="D60" s="457">
        <v>1</v>
      </c>
      <c r="E60" s="458">
        <v>2</v>
      </c>
      <c r="F60" s="458">
        <v>3</v>
      </c>
      <c r="G60" s="458">
        <v>4</v>
      </c>
      <c r="H60" s="458">
        <v>5</v>
      </c>
      <c r="I60" s="458">
        <v>6</v>
      </c>
      <c r="J60" s="458">
        <v>7</v>
      </c>
      <c r="K60" s="458">
        <v>8</v>
      </c>
      <c r="L60" s="458">
        <v>9</v>
      </c>
      <c r="M60" s="458">
        <v>10</v>
      </c>
      <c r="N60" s="458">
        <v>11</v>
      </c>
      <c r="O60" s="458">
        <v>12</v>
      </c>
      <c r="P60" s="458">
        <v>13</v>
      </c>
      <c r="Q60" s="458">
        <v>14</v>
      </c>
      <c r="R60" s="458">
        <v>15</v>
      </c>
      <c r="S60" s="458">
        <v>16</v>
      </c>
      <c r="T60" s="458">
        <v>17</v>
      </c>
      <c r="U60" s="458">
        <v>18</v>
      </c>
      <c r="V60" s="458">
        <v>19</v>
      </c>
      <c r="W60" s="458">
        <v>20</v>
      </c>
      <c r="X60" s="458">
        <v>21</v>
      </c>
      <c r="Y60" s="458">
        <v>22</v>
      </c>
      <c r="Z60" s="458">
        <v>23</v>
      </c>
      <c r="AA60" s="458">
        <v>24</v>
      </c>
      <c r="AB60" s="459">
        <v>25</v>
      </c>
      <c r="AC60" s="193" t="s">
        <v>38</v>
      </c>
      <c r="AD60" s="1104" t="s">
        <v>117</v>
      </c>
    </row>
    <row r="61" spans="2:30" s="196" customFormat="1" ht="15" customHeight="1" thickBot="1" x14ac:dyDescent="0.4">
      <c r="B61" s="194"/>
      <c r="C61" s="125"/>
      <c r="D61" s="460"/>
      <c r="E61" s="461"/>
      <c r="F61" s="461"/>
      <c r="G61" s="461"/>
      <c r="H61" s="461"/>
      <c r="I61" s="461"/>
      <c r="J61" s="461"/>
      <c r="K61" s="461"/>
      <c r="L61" s="462"/>
      <c r="M61" s="461"/>
      <c r="N61" s="461"/>
      <c r="O61" s="461"/>
      <c r="P61" s="461"/>
      <c r="Q61" s="461"/>
      <c r="R61" s="461"/>
      <c r="S61" s="461"/>
      <c r="T61" s="461"/>
      <c r="U61" s="461"/>
      <c r="V61" s="462"/>
      <c r="W61" s="461"/>
      <c r="X61" s="461"/>
      <c r="Y61" s="461"/>
      <c r="Z61" s="461"/>
      <c r="AA61" s="461"/>
      <c r="AB61" s="463"/>
      <c r="AC61" s="442"/>
      <c r="AD61" s="1104"/>
    </row>
    <row r="62" spans="2:30" ht="16.5" customHeight="1" x14ac:dyDescent="0.35">
      <c r="B62" s="194"/>
      <c r="C62" s="197" t="s">
        <v>253</v>
      </c>
      <c r="D62" s="198">
        <f>'2. Medidas a) i)'!J42</f>
        <v>0</v>
      </c>
      <c r="E62" s="445">
        <f>'2. Medidas a) i)'!K42</f>
        <v>0</v>
      </c>
      <c r="F62" s="445">
        <f>'2. Medidas a) i)'!L42</f>
        <v>0</v>
      </c>
      <c r="G62" s="445">
        <f>'2. Medidas a) i)'!M42</f>
        <v>0</v>
      </c>
      <c r="H62" s="445">
        <f>'2. Medidas a) i)'!N42</f>
        <v>0</v>
      </c>
      <c r="I62" s="445">
        <f>'2. Medidas a) i)'!O42</f>
        <v>0</v>
      </c>
      <c r="J62" s="445">
        <f>'2. Medidas a) i)'!P42</f>
        <v>0</v>
      </c>
      <c r="K62" s="445">
        <f>'2. Medidas a) i)'!Q42</f>
        <v>0</v>
      </c>
      <c r="L62" s="445">
        <f>'2. Medidas a) i)'!R42</f>
        <v>0</v>
      </c>
      <c r="M62" s="445">
        <f>'2. Medidas a) i)'!S42</f>
        <v>0</v>
      </c>
      <c r="N62" s="445">
        <f>'2. Medidas a) i)'!T42</f>
        <v>0</v>
      </c>
      <c r="O62" s="445">
        <f>'2. Medidas a) i)'!U42</f>
        <v>0</v>
      </c>
      <c r="P62" s="445">
        <f>'2. Medidas a) i)'!V42</f>
        <v>0</v>
      </c>
      <c r="Q62" s="445">
        <f>'2. Medidas a) i)'!W42</f>
        <v>0</v>
      </c>
      <c r="R62" s="445">
        <f>'2. Medidas a) i)'!X42</f>
        <v>0</v>
      </c>
      <c r="S62" s="445">
        <f>'2. Medidas a) i)'!Y42</f>
        <v>0</v>
      </c>
      <c r="T62" s="445">
        <f>'2. Medidas a) i)'!Z42</f>
        <v>0</v>
      </c>
      <c r="U62" s="445">
        <f>'2. Medidas a) i)'!AA42</f>
        <v>0</v>
      </c>
      <c r="V62" s="445">
        <f>'2. Medidas a) i)'!AB42</f>
        <v>0</v>
      </c>
      <c r="W62" s="445">
        <f>'2. Medidas a) i)'!AC42</f>
        <v>0</v>
      </c>
      <c r="X62" s="445">
        <f>'2. Medidas a) i)'!AD42</f>
        <v>0</v>
      </c>
      <c r="Y62" s="445">
        <f>'2. Medidas a) i)'!AE42</f>
        <v>0</v>
      </c>
      <c r="Z62" s="445">
        <f>'2. Medidas a) i)'!AF42</f>
        <v>0</v>
      </c>
      <c r="AA62" s="445">
        <f>'2. Medidas a) i)'!AG42</f>
        <v>0</v>
      </c>
      <c r="AB62" s="445">
        <f>'2. Medidas a) i)'!AH42</f>
        <v>0</v>
      </c>
      <c r="AC62" s="446">
        <f t="shared" ref="AC62:AC68" si="1">SUM(D62:AB62)</f>
        <v>0</v>
      </c>
      <c r="AD62" s="199">
        <f>COUNTIF(D62:AB62,"&lt;&gt;0")</f>
        <v>0</v>
      </c>
    </row>
    <row r="63" spans="2:30" ht="16.5" customHeight="1" x14ac:dyDescent="0.35">
      <c r="B63" s="194"/>
      <c r="C63" s="197" t="s">
        <v>254</v>
      </c>
      <c r="D63" s="447">
        <f>'3. Medidas a) ii)'!J41</f>
        <v>0</v>
      </c>
      <c r="E63" s="444">
        <f>'3. Medidas a) ii)'!K41</f>
        <v>0</v>
      </c>
      <c r="F63" s="444">
        <f>'3. Medidas a) ii)'!L41</f>
        <v>0</v>
      </c>
      <c r="G63" s="444">
        <f>'3. Medidas a) ii)'!M41</f>
        <v>0</v>
      </c>
      <c r="H63" s="444">
        <f>'3. Medidas a) ii)'!N41</f>
        <v>0</v>
      </c>
      <c r="I63" s="444">
        <f>'3. Medidas a) ii)'!O41</f>
        <v>0</v>
      </c>
      <c r="J63" s="444">
        <f>'3. Medidas a) ii)'!P41</f>
        <v>0</v>
      </c>
      <c r="K63" s="444">
        <f>'3. Medidas a) ii)'!Q41</f>
        <v>0</v>
      </c>
      <c r="L63" s="444">
        <f>'3. Medidas a) ii)'!R41</f>
        <v>0</v>
      </c>
      <c r="M63" s="444">
        <f>'3. Medidas a) ii)'!S41</f>
        <v>0</v>
      </c>
      <c r="N63" s="444">
        <f>'3. Medidas a) ii)'!T41</f>
        <v>0</v>
      </c>
      <c r="O63" s="444">
        <f>'3. Medidas a) ii)'!U41</f>
        <v>0</v>
      </c>
      <c r="P63" s="444">
        <f>'3. Medidas a) ii)'!V41</f>
        <v>0</v>
      </c>
      <c r="Q63" s="444">
        <f>'3. Medidas a) ii)'!W41</f>
        <v>0</v>
      </c>
      <c r="R63" s="444">
        <f>'3. Medidas a) ii)'!X41</f>
        <v>0</v>
      </c>
      <c r="S63" s="444">
        <f>'3. Medidas a) ii)'!Y41</f>
        <v>0</v>
      </c>
      <c r="T63" s="444">
        <f>'3. Medidas a) ii)'!Z41</f>
        <v>0</v>
      </c>
      <c r="U63" s="444">
        <f>'3. Medidas a) ii)'!AA41</f>
        <v>0</v>
      </c>
      <c r="V63" s="444">
        <f>'3. Medidas a) ii)'!AB41</f>
        <v>0</v>
      </c>
      <c r="W63" s="444">
        <f>'3. Medidas a) ii)'!AC41</f>
        <v>0</v>
      </c>
      <c r="X63" s="444">
        <f>'3. Medidas a) ii)'!AD41</f>
        <v>0</v>
      </c>
      <c r="Y63" s="444">
        <f>'3. Medidas a) ii)'!AE41</f>
        <v>0</v>
      </c>
      <c r="Z63" s="444">
        <f>'3. Medidas a) ii)'!AF41</f>
        <v>0</v>
      </c>
      <c r="AA63" s="444">
        <f>'3. Medidas a) ii)'!AG41</f>
        <v>0</v>
      </c>
      <c r="AB63" s="444">
        <f>'3. Medidas a) ii)'!AH41</f>
        <v>0</v>
      </c>
      <c r="AC63" s="448">
        <f t="shared" si="1"/>
        <v>0</v>
      </c>
      <c r="AD63" s="199">
        <f t="shared" ref="AD63:AD68" si="2">COUNTIF(D63:AB63,"&lt;&gt;0")</f>
        <v>0</v>
      </c>
    </row>
    <row r="64" spans="2:30" ht="16.5" customHeight="1" x14ac:dyDescent="0.35">
      <c r="B64" s="194"/>
      <c r="C64" s="197" t="s">
        <v>257</v>
      </c>
      <c r="D64" s="449">
        <f>'4. Medidas a) iii)'!J42</f>
        <v>0</v>
      </c>
      <c r="E64" s="443">
        <f>'4. Medidas a) iii)'!K42</f>
        <v>0</v>
      </c>
      <c r="F64" s="443">
        <f>'4. Medidas a) iii)'!L42</f>
        <v>0</v>
      </c>
      <c r="G64" s="443">
        <f>'4. Medidas a) iii)'!M42</f>
        <v>0</v>
      </c>
      <c r="H64" s="443">
        <f>'4. Medidas a) iii)'!N42</f>
        <v>0</v>
      </c>
      <c r="I64" s="443">
        <f>'4. Medidas a) iii)'!O42</f>
        <v>0</v>
      </c>
      <c r="J64" s="443">
        <f>'4. Medidas a) iii)'!P42</f>
        <v>0</v>
      </c>
      <c r="K64" s="443">
        <f>'4. Medidas a) iii)'!Q42</f>
        <v>0</v>
      </c>
      <c r="L64" s="443">
        <f>'4. Medidas a) iii)'!R42</f>
        <v>0</v>
      </c>
      <c r="M64" s="443">
        <f>'4. Medidas a) iii)'!S42</f>
        <v>0</v>
      </c>
      <c r="N64" s="443">
        <f>'4. Medidas a) iii)'!T42</f>
        <v>0</v>
      </c>
      <c r="O64" s="443">
        <f>'4. Medidas a) iii)'!U42</f>
        <v>0</v>
      </c>
      <c r="P64" s="443">
        <f>'4. Medidas a) iii)'!V42</f>
        <v>0</v>
      </c>
      <c r="Q64" s="443">
        <f>'4. Medidas a) iii)'!W42</f>
        <v>0</v>
      </c>
      <c r="R64" s="443">
        <f>'4. Medidas a) iii)'!X42</f>
        <v>0</v>
      </c>
      <c r="S64" s="443">
        <f>'4. Medidas a) iii)'!Y42</f>
        <v>0</v>
      </c>
      <c r="T64" s="443">
        <f>'4. Medidas a) iii)'!Z42</f>
        <v>0</v>
      </c>
      <c r="U64" s="443">
        <f>'4. Medidas a) iii)'!AA42</f>
        <v>0</v>
      </c>
      <c r="V64" s="443">
        <f>'4. Medidas a) iii)'!AB42</f>
        <v>0</v>
      </c>
      <c r="W64" s="443">
        <f>'4. Medidas a) iii)'!AC42</f>
        <v>0</v>
      </c>
      <c r="X64" s="443">
        <f>'4. Medidas a) iii)'!AD42</f>
        <v>0</v>
      </c>
      <c r="Y64" s="443">
        <f>'4. Medidas a) iii)'!AE42</f>
        <v>0</v>
      </c>
      <c r="Z64" s="443">
        <f>'4. Medidas a) iii)'!AF42</f>
        <v>0</v>
      </c>
      <c r="AA64" s="443">
        <f>'4. Medidas a) iii)'!AG42</f>
        <v>0</v>
      </c>
      <c r="AB64" s="443">
        <f>'4. Medidas a) iii)'!AH42</f>
        <v>0</v>
      </c>
      <c r="AC64" s="448">
        <f t="shared" si="1"/>
        <v>0</v>
      </c>
      <c r="AD64" s="199">
        <f t="shared" si="2"/>
        <v>0</v>
      </c>
    </row>
    <row r="65" spans="2:30" ht="16.5" customHeight="1" x14ac:dyDescent="0.35">
      <c r="B65" s="194"/>
      <c r="C65" s="197" t="s">
        <v>255</v>
      </c>
      <c r="D65" s="449">
        <f>'5. Medidas a) iv)'!M42</f>
        <v>0</v>
      </c>
      <c r="E65" s="443">
        <f>'5. Medidas a) iv)'!N42</f>
        <v>0</v>
      </c>
      <c r="F65" s="443">
        <f>'5. Medidas a) iv)'!O42</f>
        <v>0</v>
      </c>
      <c r="G65" s="443">
        <f>'5. Medidas a) iv)'!P42</f>
        <v>0</v>
      </c>
      <c r="H65" s="443">
        <f>'5. Medidas a) iv)'!Q42</f>
        <v>0</v>
      </c>
      <c r="I65" s="443">
        <f>'5. Medidas a) iv)'!R42</f>
        <v>0</v>
      </c>
      <c r="J65" s="443">
        <f>'5. Medidas a) iv)'!S42</f>
        <v>0</v>
      </c>
      <c r="K65" s="443">
        <f>'5. Medidas a) iv)'!T42</f>
        <v>0</v>
      </c>
      <c r="L65" s="443">
        <f>'5. Medidas a) iv)'!U42</f>
        <v>0</v>
      </c>
      <c r="M65" s="443">
        <f>'5. Medidas a) iv)'!V42</f>
        <v>0</v>
      </c>
      <c r="N65" s="443">
        <f>'5. Medidas a) iv)'!W42</f>
        <v>0</v>
      </c>
      <c r="O65" s="443">
        <f>'5. Medidas a) iv)'!X42</f>
        <v>0</v>
      </c>
      <c r="P65" s="443">
        <f>'5. Medidas a) iv)'!Y42</f>
        <v>0</v>
      </c>
      <c r="Q65" s="443">
        <f>'5. Medidas a) iv)'!Z42</f>
        <v>0</v>
      </c>
      <c r="R65" s="443">
        <f>'5. Medidas a) iv)'!AA42</f>
        <v>0</v>
      </c>
      <c r="S65" s="443">
        <f>'5. Medidas a) iv)'!AB42</f>
        <v>0</v>
      </c>
      <c r="T65" s="443">
        <f>'5. Medidas a) iv)'!AC42</f>
        <v>0</v>
      </c>
      <c r="U65" s="443">
        <f>'5. Medidas a) iv)'!AD42</f>
        <v>0</v>
      </c>
      <c r="V65" s="443">
        <f>'5. Medidas a) iv)'!AE42</f>
        <v>0</v>
      </c>
      <c r="W65" s="443">
        <f>'5. Medidas a) iv)'!AF42</f>
        <v>0</v>
      </c>
      <c r="X65" s="443">
        <f>'5. Medidas a) iv)'!AG42</f>
        <v>0</v>
      </c>
      <c r="Y65" s="443">
        <f>'5. Medidas a) iv)'!AH42</f>
        <v>0</v>
      </c>
      <c r="Z65" s="443">
        <f>'5. Medidas a) iv)'!AI42</f>
        <v>0</v>
      </c>
      <c r="AA65" s="443">
        <f>'5. Medidas a) iv)'!AJ42</f>
        <v>0</v>
      </c>
      <c r="AB65" s="443">
        <f>'5. Medidas a) iv)'!AK42</f>
        <v>0</v>
      </c>
      <c r="AC65" s="448">
        <f t="shared" si="1"/>
        <v>0</v>
      </c>
      <c r="AD65" s="199">
        <f t="shared" si="2"/>
        <v>0</v>
      </c>
    </row>
    <row r="66" spans="2:30" ht="16.5" customHeight="1" x14ac:dyDescent="0.35">
      <c r="B66" s="194"/>
      <c r="C66" s="197" t="s">
        <v>256</v>
      </c>
      <c r="D66" s="449">
        <f>'6. Medidas a) v)'!J40</f>
        <v>0</v>
      </c>
      <c r="E66" s="443">
        <f>'6. Medidas a) v)'!K40</f>
        <v>0</v>
      </c>
      <c r="F66" s="443">
        <f>'6. Medidas a) v)'!L40</f>
        <v>0</v>
      </c>
      <c r="G66" s="443">
        <f>'6. Medidas a) v)'!M40</f>
        <v>0</v>
      </c>
      <c r="H66" s="443">
        <f>'6. Medidas a) v)'!N40</f>
        <v>0</v>
      </c>
      <c r="I66" s="443">
        <f>'6. Medidas a) v)'!O40</f>
        <v>0</v>
      </c>
      <c r="J66" s="443">
        <f>'6. Medidas a) v)'!P40</f>
        <v>0</v>
      </c>
      <c r="K66" s="443">
        <f>'6. Medidas a) v)'!Q40</f>
        <v>0</v>
      </c>
      <c r="L66" s="443">
        <f>'6. Medidas a) v)'!R40</f>
        <v>0</v>
      </c>
      <c r="M66" s="443">
        <f>'6. Medidas a) v)'!S40</f>
        <v>0</v>
      </c>
      <c r="N66" s="443">
        <f>'6. Medidas a) v)'!T40</f>
        <v>0</v>
      </c>
      <c r="O66" s="443">
        <f>'6. Medidas a) v)'!U40</f>
        <v>0</v>
      </c>
      <c r="P66" s="443">
        <f>'6. Medidas a) v)'!V40</f>
        <v>0</v>
      </c>
      <c r="Q66" s="443">
        <f>'6. Medidas a) v)'!W40</f>
        <v>0</v>
      </c>
      <c r="R66" s="443">
        <f>'6. Medidas a) v)'!X40</f>
        <v>0</v>
      </c>
      <c r="S66" s="443">
        <f>'6. Medidas a) v)'!Y40</f>
        <v>0</v>
      </c>
      <c r="T66" s="443">
        <f>'6. Medidas a) v)'!Z40</f>
        <v>0</v>
      </c>
      <c r="U66" s="443">
        <f>'6. Medidas a) v)'!AA40</f>
        <v>0</v>
      </c>
      <c r="V66" s="443">
        <f>'6. Medidas a) v)'!AB40</f>
        <v>0</v>
      </c>
      <c r="W66" s="443">
        <f>'6. Medidas a) v)'!AC40</f>
        <v>0</v>
      </c>
      <c r="X66" s="443">
        <f>'6. Medidas a) v)'!AD40</f>
        <v>0</v>
      </c>
      <c r="Y66" s="443">
        <f>'6. Medidas a) v)'!AE40</f>
        <v>0</v>
      </c>
      <c r="Z66" s="443">
        <f>'6. Medidas a) v)'!AF40</f>
        <v>0</v>
      </c>
      <c r="AA66" s="443">
        <f>'6. Medidas a) v)'!AG40</f>
        <v>0</v>
      </c>
      <c r="AB66" s="443">
        <f>'6. Medidas a) v)'!AH40</f>
        <v>0</v>
      </c>
      <c r="AC66" s="448">
        <f t="shared" si="1"/>
        <v>0</v>
      </c>
      <c r="AD66" s="199">
        <f t="shared" si="2"/>
        <v>0</v>
      </c>
    </row>
    <row r="67" spans="2:30" ht="16.5" customHeight="1" x14ac:dyDescent="0.35">
      <c r="B67" s="194"/>
      <c r="C67" s="197" t="s">
        <v>258</v>
      </c>
      <c r="D67" s="449">
        <f>'7. Medidas b) i)'!K42</f>
        <v>0</v>
      </c>
      <c r="E67" s="443">
        <f>'7. Medidas b) i)'!L42</f>
        <v>0</v>
      </c>
      <c r="F67" s="443">
        <f>'7. Medidas b) i)'!M42</f>
        <v>0</v>
      </c>
      <c r="G67" s="443">
        <f>'7. Medidas b) i)'!N42</f>
        <v>0</v>
      </c>
      <c r="H67" s="443">
        <f>'7. Medidas b) i)'!O42</f>
        <v>0</v>
      </c>
      <c r="I67" s="443">
        <f>'7. Medidas b) i)'!P42</f>
        <v>0</v>
      </c>
      <c r="J67" s="443">
        <f>'7. Medidas b) i)'!Q42</f>
        <v>0</v>
      </c>
      <c r="K67" s="443">
        <f>'7. Medidas b) i)'!R42</f>
        <v>0</v>
      </c>
      <c r="L67" s="443">
        <f>'7. Medidas b) i)'!S42</f>
        <v>0</v>
      </c>
      <c r="M67" s="443">
        <f>'7. Medidas b) i)'!T42</f>
        <v>0</v>
      </c>
      <c r="N67" s="443">
        <f>'7. Medidas b) i)'!U42</f>
        <v>0</v>
      </c>
      <c r="O67" s="443">
        <f>'7. Medidas b) i)'!V42</f>
        <v>0</v>
      </c>
      <c r="P67" s="443">
        <f>'7. Medidas b) i)'!W42</f>
        <v>0</v>
      </c>
      <c r="Q67" s="443">
        <f>'7. Medidas b) i)'!X42</f>
        <v>0</v>
      </c>
      <c r="R67" s="443">
        <f>'7. Medidas b) i)'!Y42</f>
        <v>0</v>
      </c>
      <c r="S67" s="443">
        <f>'7. Medidas b) i)'!Z42</f>
        <v>0</v>
      </c>
      <c r="T67" s="443">
        <f>'7. Medidas b) i)'!AA42</f>
        <v>0</v>
      </c>
      <c r="U67" s="443">
        <f>'7. Medidas b) i)'!AB42</f>
        <v>0</v>
      </c>
      <c r="V67" s="443">
        <f>'7. Medidas b) i)'!AC42</f>
        <v>0</v>
      </c>
      <c r="W67" s="443">
        <f>'7. Medidas b) i)'!AD42</f>
        <v>0</v>
      </c>
      <c r="X67" s="443">
        <f>'7. Medidas b) i)'!AE42</f>
        <v>0</v>
      </c>
      <c r="Y67" s="443">
        <f>'7. Medidas b) i)'!AF42</f>
        <v>0</v>
      </c>
      <c r="Z67" s="443">
        <f>'7. Medidas b) i)'!AG42</f>
        <v>0</v>
      </c>
      <c r="AA67" s="443">
        <f>'7. Medidas b) i)'!AH42</f>
        <v>0</v>
      </c>
      <c r="AB67" s="443">
        <f>'7. Medidas b) i)'!AI42</f>
        <v>0</v>
      </c>
      <c r="AC67" s="448">
        <f t="shared" si="1"/>
        <v>0</v>
      </c>
      <c r="AD67" s="199">
        <f t="shared" si="2"/>
        <v>0</v>
      </c>
    </row>
    <row r="68" spans="2:30" ht="16.5" customHeight="1" thickBot="1" x14ac:dyDescent="0.4">
      <c r="B68" s="194"/>
      <c r="C68" s="197" t="s">
        <v>259</v>
      </c>
      <c r="D68" s="450">
        <f>'8. Medidas b) ii)'!J42</f>
        <v>0</v>
      </c>
      <c r="E68" s="451">
        <f>'8. Medidas b) ii)'!K42</f>
        <v>0</v>
      </c>
      <c r="F68" s="451">
        <f>'8. Medidas b) ii)'!L42</f>
        <v>0</v>
      </c>
      <c r="G68" s="451">
        <f>'8. Medidas b) ii)'!M42</f>
        <v>0</v>
      </c>
      <c r="H68" s="451">
        <f>'8. Medidas b) ii)'!N42</f>
        <v>0</v>
      </c>
      <c r="I68" s="451">
        <f>'8. Medidas b) ii)'!O42</f>
        <v>0</v>
      </c>
      <c r="J68" s="451">
        <f>'8. Medidas b) ii)'!P42</f>
        <v>0</v>
      </c>
      <c r="K68" s="451">
        <f>'8. Medidas b) ii)'!Q42</f>
        <v>0</v>
      </c>
      <c r="L68" s="451">
        <f>'8. Medidas b) ii)'!R42</f>
        <v>0</v>
      </c>
      <c r="M68" s="451">
        <f>'8. Medidas b) ii)'!S42</f>
        <v>0</v>
      </c>
      <c r="N68" s="451">
        <f>'8. Medidas b) ii)'!T42</f>
        <v>0</v>
      </c>
      <c r="O68" s="451">
        <f>'8. Medidas b) ii)'!U42</f>
        <v>0</v>
      </c>
      <c r="P68" s="451">
        <f>'8. Medidas b) ii)'!V42</f>
        <v>0</v>
      </c>
      <c r="Q68" s="451">
        <f>'8. Medidas b) ii)'!W42</f>
        <v>0</v>
      </c>
      <c r="R68" s="451">
        <f>'8. Medidas b) ii)'!X42</f>
        <v>0</v>
      </c>
      <c r="S68" s="451">
        <f>'8. Medidas b) ii)'!Y42</f>
        <v>0</v>
      </c>
      <c r="T68" s="451">
        <f>'8. Medidas b) ii)'!Z42</f>
        <v>0</v>
      </c>
      <c r="U68" s="451">
        <f>'8. Medidas b) ii)'!AA42</f>
        <v>0</v>
      </c>
      <c r="V68" s="451">
        <f>'8. Medidas b) ii)'!AB42</f>
        <v>0</v>
      </c>
      <c r="W68" s="451">
        <f>'8. Medidas b) ii)'!AC42</f>
        <v>0</v>
      </c>
      <c r="X68" s="451">
        <f>'8. Medidas b) ii)'!AD42</f>
        <v>0</v>
      </c>
      <c r="Y68" s="451">
        <f>'8. Medidas b) ii)'!AE42</f>
        <v>0</v>
      </c>
      <c r="Z68" s="451">
        <f>'8. Medidas b) ii)'!AF42</f>
        <v>0</v>
      </c>
      <c r="AA68" s="451">
        <f>'8. Medidas b) ii)'!AG42</f>
        <v>0</v>
      </c>
      <c r="AB68" s="451">
        <f>'8. Medidas b) ii)'!AH42</f>
        <v>0</v>
      </c>
      <c r="AC68" s="452">
        <f t="shared" si="1"/>
        <v>0</v>
      </c>
      <c r="AD68" s="199">
        <f t="shared" si="2"/>
        <v>0</v>
      </c>
    </row>
    <row r="69" spans="2:30" ht="15" customHeight="1" x14ac:dyDescent="0.35">
      <c r="B69" s="194"/>
      <c r="C69" s="200" t="s">
        <v>156</v>
      </c>
      <c r="D69" s="525">
        <f t="shared" ref="D69:AB69" si="3">SUM(D62:D68)</f>
        <v>0</v>
      </c>
      <c r="E69" s="453">
        <f t="shared" si="3"/>
        <v>0</v>
      </c>
      <c r="F69" s="453">
        <f t="shared" si="3"/>
        <v>0</v>
      </c>
      <c r="G69" s="453">
        <f t="shared" si="3"/>
        <v>0</v>
      </c>
      <c r="H69" s="453">
        <f t="shared" si="3"/>
        <v>0</v>
      </c>
      <c r="I69" s="453">
        <f t="shared" si="3"/>
        <v>0</v>
      </c>
      <c r="J69" s="453">
        <f t="shared" si="3"/>
        <v>0</v>
      </c>
      <c r="K69" s="453">
        <f t="shared" si="3"/>
        <v>0</v>
      </c>
      <c r="L69" s="453">
        <f t="shared" si="3"/>
        <v>0</v>
      </c>
      <c r="M69" s="453">
        <f t="shared" si="3"/>
        <v>0</v>
      </c>
      <c r="N69" s="453">
        <f t="shared" si="3"/>
        <v>0</v>
      </c>
      <c r="O69" s="453">
        <f t="shared" si="3"/>
        <v>0</v>
      </c>
      <c r="P69" s="453">
        <f t="shared" si="3"/>
        <v>0</v>
      </c>
      <c r="Q69" s="453">
        <f t="shared" si="3"/>
        <v>0</v>
      </c>
      <c r="R69" s="453">
        <f t="shared" si="3"/>
        <v>0</v>
      </c>
      <c r="S69" s="453">
        <f t="shared" si="3"/>
        <v>0</v>
      </c>
      <c r="T69" s="453">
        <f t="shared" si="3"/>
        <v>0</v>
      </c>
      <c r="U69" s="453">
        <f t="shared" si="3"/>
        <v>0</v>
      </c>
      <c r="V69" s="453">
        <f t="shared" si="3"/>
        <v>0</v>
      </c>
      <c r="W69" s="453">
        <f t="shared" si="3"/>
        <v>0</v>
      </c>
      <c r="X69" s="453">
        <f t="shared" si="3"/>
        <v>0</v>
      </c>
      <c r="Y69" s="453">
        <f t="shared" si="3"/>
        <v>0</v>
      </c>
      <c r="Z69" s="453">
        <f t="shared" si="3"/>
        <v>0</v>
      </c>
      <c r="AA69" s="453">
        <f t="shared" si="3"/>
        <v>0</v>
      </c>
      <c r="AB69" s="453">
        <f t="shared" si="3"/>
        <v>0</v>
      </c>
      <c r="AC69" s="454">
        <f>SUM(D69:AB69)</f>
        <v>0</v>
      </c>
    </row>
    <row r="70" spans="2:30" s="203" customFormat="1" ht="15" customHeight="1" thickBot="1" x14ac:dyDescent="0.4">
      <c r="B70" s="201"/>
      <c r="C70" s="202" t="s">
        <v>53</v>
      </c>
      <c r="D70" s="526">
        <f>D69</f>
        <v>0</v>
      </c>
      <c r="E70" s="455">
        <f>E69+D70</f>
        <v>0</v>
      </c>
      <c r="F70" s="455">
        <f t="shared" ref="F70:AB70" si="4">F69+E70</f>
        <v>0</v>
      </c>
      <c r="G70" s="455">
        <f t="shared" si="4"/>
        <v>0</v>
      </c>
      <c r="H70" s="455">
        <f t="shared" si="4"/>
        <v>0</v>
      </c>
      <c r="I70" s="455">
        <f>I69+H70</f>
        <v>0</v>
      </c>
      <c r="J70" s="455">
        <f t="shared" si="4"/>
        <v>0</v>
      </c>
      <c r="K70" s="455">
        <f t="shared" si="4"/>
        <v>0</v>
      </c>
      <c r="L70" s="455">
        <f t="shared" si="4"/>
        <v>0</v>
      </c>
      <c r="M70" s="455">
        <f t="shared" si="4"/>
        <v>0</v>
      </c>
      <c r="N70" s="455">
        <f t="shared" si="4"/>
        <v>0</v>
      </c>
      <c r="O70" s="455">
        <f t="shared" si="4"/>
        <v>0</v>
      </c>
      <c r="P70" s="455">
        <f t="shared" si="4"/>
        <v>0</v>
      </c>
      <c r="Q70" s="455">
        <f t="shared" si="4"/>
        <v>0</v>
      </c>
      <c r="R70" s="455">
        <f t="shared" si="4"/>
        <v>0</v>
      </c>
      <c r="S70" s="455">
        <f t="shared" si="4"/>
        <v>0</v>
      </c>
      <c r="T70" s="455">
        <f t="shared" si="4"/>
        <v>0</v>
      </c>
      <c r="U70" s="455">
        <f t="shared" si="4"/>
        <v>0</v>
      </c>
      <c r="V70" s="455">
        <f t="shared" si="4"/>
        <v>0</v>
      </c>
      <c r="W70" s="455">
        <f t="shared" si="4"/>
        <v>0</v>
      </c>
      <c r="X70" s="455">
        <f t="shared" si="4"/>
        <v>0</v>
      </c>
      <c r="Y70" s="455">
        <f t="shared" si="4"/>
        <v>0</v>
      </c>
      <c r="Z70" s="455">
        <f t="shared" si="4"/>
        <v>0</v>
      </c>
      <c r="AA70" s="455">
        <f>AA69+Z70</f>
        <v>0</v>
      </c>
      <c r="AB70" s="455">
        <f t="shared" si="4"/>
        <v>0</v>
      </c>
      <c r="AC70" s="452"/>
    </row>
    <row r="71" spans="2:30" ht="15" customHeight="1" x14ac:dyDescent="0.35">
      <c r="B71" s="194"/>
      <c r="C71" s="125"/>
    </row>
    <row r="72" spans="2:30" ht="15" customHeight="1" thickBot="1" x14ac:dyDescent="0.4">
      <c r="B72" s="194"/>
      <c r="C72" s="125"/>
      <c r="AC72" s="456"/>
    </row>
    <row r="73" spans="2:30" ht="19.5" customHeight="1" thickBot="1" x14ac:dyDescent="0.4">
      <c r="B73" s="194"/>
      <c r="C73" s="123"/>
      <c r="D73" s="1098" t="s">
        <v>16</v>
      </c>
      <c r="E73" s="1099"/>
      <c r="F73" s="1099"/>
      <c r="G73" s="1099"/>
      <c r="H73" s="1099"/>
      <c r="I73" s="1099"/>
      <c r="J73" s="1099"/>
      <c r="K73" s="1099"/>
      <c r="L73" s="1099"/>
      <c r="M73" s="1099"/>
      <c r="N73" s="1099"/>
      <c r="O73" s="1099"/>
      <c r="P73" s="1099"/>
      <c r="Q73" s="1099"/>
      <c r="R73" s="1099"/>
      <c r="S73" s="1099"/>
      <c r="T73" s="1099"/>
      <c r="U73" s="1099"/>
      <c r="V73" s="1099"/>
      <c r="W73" s="1099"/>
      <c r="X73" s="1099"/>
      <c r="Y73" s="1099"/>
      <c r="Z73" s="1099"/>
      <c r="AA73" s="1099"/>
      <c r="AB73" s="1099"/>
      <c r="AC73" s="1100"/>
    </row>
    <row r="74" spans="2:30" ht="15" thickBot="1" x14ac:dyDescent="0.4">
      <c r="B74" s="194"/>
      <c r="C74" s="192" t="s">
        <v>128</v>
      </c>
      <c r="D74" s="464">
        <v>1</v>
      </c>
      <c r="E74" s="465">
        <v>2</v>
      </c>
      <c r="F74" s="465">
        <v>3</v>
      </c>
      <c r="G74" s="465">
        <v>4</v>
      </c>
      <c r="H74" s="465">
        <v>5</v>
      </c>
      <c r="I74" s="465">
        <v>6</v>
      </c>
      <c r="J74" s="465">
        <v>7</v>
      </c>
      <c r="K74" s="465">
        <v>8</v>
      </c>
      <c r="L74" s="465">
        <v>9</v>
      </c>
      <c r="M74" s="465">
        <v>10</v>
      </c>
      <c r="N74" s="465">
        <v>11</v>
      </c>
      <c r="O74" s="465">
        <v>12</v>
      </c>
      <c r="P74" s="465">
        <v>13</v>
      </c>
      <c r="Q74" s="465">
        <v>14</v>
      </c>
      <c r="R74" s="465">
        <v>15</v>
      </c>
      <c r="S74" s="465">
        <v>16</v>
      </c>
      <c r="T74" s="465">
        <v>17</v>
      </c>
      <c r="U74" s="465">
        <v>18</v>
      </c>
      <c r="V74" s="465">
        <v>19</v>
      </c>
      <c r="W74" s="465">
        <v>20</v>
      </c>
      <c r="X74" s="465">
        <v>21</v>
      </c>
      <c r="Y74" s="465">
        <v>22</v>
      </c>
      <c r="Z74" s="465">
        <v>23</v>
      </c>
      <c r="AA74" s="465">
        <v>24</v>
      </c>
      <c r="AB74" s="466">
        <v>25</v>
      </c>
      <c r="AC74" s="204" t="s">
        <v>38</v>
      </c>
    </row>
    <row r="75" spans="2:30" s="196" customFormat="1" ht="15" customHeight="1" thickBot="1" x14ac:dyDescent="0.4">
      <c r="B75" s="194"/>
      <c r="C75" s="125"/>
      <c r="D75" s="467"/>
      <c r="E75" s="468"/>
      <c r="F75" s="468"/>
      <c r="G75" s="468"/>
      <c r="H75" s="468"/>
      <c r="I75" s="468"/>
      <c r="J75" s="468"/>
      <c r="K75" s="468"/>
      <c r="L75" s="469"/>
      <c r="M75" s="468"/>
      <c r="N75" s="468"/>
      <c r="O75" s="468"/>
      <c r="P75" s="468"/>
      <c r="Q75" s="468"/>
      <c r="R75" s="468"/>
      <c r="S75" s="468"/>
      <c r="T75" s="468"/>
      <c r="U75" s="468"/>
      <c r="V75" s="469"/>
      <c r="W75" s="468"/>
      <c r="X75" s="468"/>
      <c r="Y75" s="468"/>
      <c r="Z75" s="468"/>
      <c r="AA75" s="468"/>
      <c r="AB75" s="470"/>
      <c r="AC75" s="195"/>
    </row>
    <row r="76" spans="2:30" ht="16.5" customHeight="1" x14ac:dyDescent="0.35">
      <c r="B76" s="194"/>
      <c r="C76" s="197" t="s">
        <v>253</v>
      </c>
      <c r="D76" s="337">
        <f>'2. Medidas a) i)'!J55</f>
        <v>0</v>
      </c>
      <c r="E76" s="338">
        <f>'2. Medidas a) i)'!K55</f>
        <v>0</v>
      </c>
      <c r="F76" s="338">
        <f>'2. Medidas a) i)'!L55</f>
        <v>0</v>
      </c>
      <c r="G76" s="338">
        <f>'2. Medidas a) i)'!M55</f>
        <v>0</v>
      </c>
      <c r="H76" s="338">
        <f>'2. Medidas a) i)'!N55</f>
        <v>0</v>
      </c>
      <c r="I76" s="338">
        <f>'2. Medidas a) i)'!O55</f>
        <v>0</v>
      </c>
      <c r="J76" s="338">
        <f>'2. Medidas a) i)'!P55</f>
        <v>0</v>
      </c>
      <c r="K76" s="338">
        <f>'2. Medidas a) i)'!Q55</f>
        <v>0</v>
      </c>
      <c r="L76" s="338">
        <f>'2. Medidas a) i)'!R55</f>
        <v>0</v>
      </c>
      <c r="M76" s="338">
        <f>'2. Medidas a) i)'!S55</f>
        <v>0</v>
      </c>
      <c r="N76" s="338">
        <f>'2. Medidas a) i)'!T55</f>
        <v>0</v>
      </c>
      <c r="O76" s="338">
        <f>'2. Medidas a) i)'!U55</f>
        <v>0</v>
      </c>
      <c r="P76" s="338">
        <f>'2. Medidas a) i)'!V55</f>
        <v>0</v>
      </c>
      <c r="Q76" s="338">
        <f>'2. Medidas a) i)'!W55</f>
        <v>0</v>
      </c>
      <c r="R76" s="338">
        <f>'2. Medidas a) i)'!X55</f>
        <v>0</v>
      </c>
      <c r="S76" s="338">
        <f>'2. Medidas a) i)'!Y55</f>
        <v>0</v>
      </c>
      <c r="T76" s="338">
        <f>'2. Medidas a) i)'!Z55</f>
        <v>0</v>
      </c>
      <c r="U76" s="338">
        <f>'2. Medidas a) i)'!AA55</f>
        <v>0</v>
      </c>
      <c r="V76" s="338">
        <f>'2. Medidas a) i)'!AB55</f>
        <v>0</v>
      </c>
      <c r="W76" s="338">
        <f>'2. Medidas a) i)'!AC55</f>
        <v>0</v>
      </c>
      <c r="X76" s="338">
        <f>'2. Medidas a) i)'!AD55</f>
        <v>0</v>
      </c>
      <c r="Y76" s="338">
        <f>'2. Medidas a) i)'!AE55</f>
        <v>0</v>
      </c>
      <c r="Z76" s="338">
        <f>'2. Medidas a) i)'!AF55</f>
        <v>0</v>
      </c>
      <c r="AA76" s="338">
        <f>'2. Medidas a) i)'!AG55</f>
        <v>0</v>
      </c>
      <c r="AB76" s="338">
        <f>'2. Medidas a) i)'!AH55</f>
        <v>0</v>
      </c>
      <c r="AC76" s="339">
        <f t="shared" ref="AC76:AC82" si="5">SUM(D76:AB76)</f>
        <v>0</v>
      </c>
    </row>
    <row r="77" spans="2:30" ht="16.5" customHeight="1" x14ac:dyDescent="0.35">
      <c r="B77" s="194"/>
      <c r="C77" s="197" t="s">
        <v>254</v>
      </c>
      <c r="D77" s="340">
        <f>'3. Medidas a) ii)'!J54</f>
        <v>0</v>
      </c>
      <c r="E77" s="341">
        <f>'3. Medidas a) ii)'!K54</f>
        <v>0</v>
      </c>
      <c r="F77" s="341">
        <f>'3. Medidas a) ii)'!L54</f>
        <v>0</v>
      </c>
      <c r="G77" s="341">
        <f>'3. Medidas a) ii)'!M54</f>
        <v>0</v>
      </c>
      <c r="H77" s="341">
        <f>'3. Medidas a) ii)'!N54</f>
        <v>0</v>
      </c>
      <c r="I77" s="341">
        <f>'3. Medidas a) ii)'!O54</f>
        <v>0</v>
      </c>
      <c r="J77" s="341">
        <f>'3. Medidas a) ii)'!P54</f>
        <v>0</v>
      </c>
      <c r="K77" s="341">
        <f>'3. Medidas a) ii)'!Q54</f>
        <v>0</v>
      </c>
      <c r="L77" s="341">
        <f>'3. Medidas a) ii)'!R54</f>
        <v>0</v>
      </c>
      <c r="M77" s="341">
        <f>'3. Medidas a) ii)'!S54</f>
        <v>0</v>
      </c>
      <c r="N77" s="341">
        <f>'3. Medidas a) ii)'!T54</f>
        <v>0</v>
      </c>
      <c r="O77" s="341">
        <f>'3. Medidas a) ii)'!U54</f>
        <v>0</v>
      </c>
      <c r="P77" s="341">
        <f>'3. Medidas a) ii)'!V54</f>
        <v>0</v>
      </c>
      <c r="Q77" s="341">
        <f>'3. Medidas a) ii)'!W54</f>
        <v>0</v>
      </c>
      <c r="R77" s="341">
        <f>'3. Medidas a) ii)'!X54</f>
        <v>0</v>
      </c>
      <c r="S77" s="341">
        <f>'3. Medidas a) ii)'!Y54</f>
        <v>0</v>
      </c>
      <c r="T77" s="341">
        <f>'3. Medidas a) ii)'!Z54</f>
        <v>0</v>
      </c>
      <c r="U77" s="341">
        <f>'3. Medidas a) ii)'!AA54</f>
        <v>0</v>
      </c>
      <c r="V77" s="341">
        <f>'3. Medidas a) ii)'!AB54</f>
        <v>0</v>
      </c>
      <c r="W77" s="341">
        <f>'3. Medidas a) ii)'!AC54</f>
        <v>0</v>
      </c>
      <c r="X77" s="341">
        <f>'3. Medidas a) ii)'!AD54</f>
        <v>0</v>
      </c>
      <c r="Y77" s="341">
        <f>'3. Medidas a) ii)'!AE54</f>
        <v>0</v>
      </c>
      <c r="Z77" s="341">
        <f>'3. Medidas a) ii)'!AF54</f>
        <v>0</v>
      </c>
      <c r="AA77" s="341">
        <f>'3. Medidas a) ii)'!AG54</f>
        <v>0</v>
      </c>
      <c r="AB77" s="341">
        <f>'3. Medidas a) ii)'!AH54</f>
        <v>0</v>
      </c>
      <c r="AC77" s="342">
        <f t="shared" si="5"/>
        <v>0</v>
      </c>
    </row>
    <row r="78" spans="2:30" ht="16.5" customHeight="1" x14ac:dyDescent="0.35">
      <c r="B78" s="194"/>
      <c r="C78" s="197" t="s">
        <v>257</v>
      </c>
      <c r="D78" s="340">
        <f>'4. Medidas a) iii)'!J55</f>
        <v>0</v>
      </c>
      <c r="E78" s="341">
        <f>'4. Medidas a) iii)'!K55</f>
        <v>0</v>
      </c>
      <c r="F78" s="341">
        <f>'4. Medidas a) iii)'!L55</f>
        <v>0</v>
      </c>
      <c r="G78" s="341">
        <f>'4. Medidas a) iii)'!M55</f>
        <v>0</v>
      </c>
      <c r="H78" s="341">
        <f>'4. Medidas a) iii)'!N55</f>
        <v>0</v>
      </c>
      <c r="I78" s="341">
        <f>'4. Medidas a) iii)'!O55</f>
        <v>0</v>
      </c>
      <c r="J78" s="341">
        <f>'4. Medidas a) iii)'!P55</f>
        <v>0</v>
      </c>
      <c r="K78" s="341">
        <f>'4. Medidas a) iii)'!Q55</f>
        <v>0</v>
      </c>
      <c r="L78" s="341">
        <f>'4. Medidas a) iii)'!R55</f>
        <v>0</v>
      </c>
      <c r="M78" s="341">
        <f>'4. Medidas a) iii)'!S55</f>
        <v>0</v>
      </c>
      <c r="N78" s="341">
        <f>'4. Medidas a) iii)'!T55</f>
        <v>0</v>
      </c>
      <c r="O78" s="341">
        <f>'4. Medidas a) iii)'!U55</f>
        <v>0</v>
      </c>
      <c r="P78" s="341">
        <f>'4. Medidas a) iii)'!V55</f>
        <v>0</v>
      </c>
      <c r="Q78" s="341">
        <f>'4. Medidas a) iii)'!W55</f>
        <v>0</v>
      </c>
      <c r="R78" s="341">
        <f>'4. Medidas a) iii)'!X55</f>
        <v>0</v>
      </c>
      <c r="S78" s="341">
        <f>'4. Medidas a) iii)'!Y55</f>
        <v>0</v>
      </c>
      <c r="T78" s="341">
        <f>'4. Medidas a) iii)'!Z55</f>
        <v>0</v>
      </c>
      <c r="U78" s="341">
        <f>'4. Medidas a) iii)'!AA55</f>
        <v>0</v>
      </c>
      <c r="V78" s="341">
        <f>'4. Medidas a) iii)'!AB55</f>
        <v>0</v>
      </c>
      <c r="W78" s="341">
        <f>'4. Medidas a) iii)'!AC55</f>
        <v>0</v>
      </c>
      <c r="X78" s="341">
        <f>'4. Medidas a) iii)'!AD55</f>
        <v>0</v>
      </c>
      <c r="Y78" s="341">
        <f>'4. Medidas a) iii)'!AE55</f>
        <v>0</v>
      </c>
      <c r="Z78" s="341">
        <f>'4. Medidas a) iii)'!AF55</f>
        <v>0</v>
      </c>
      <c r="AA78" s="341">
        <f>'4. Medidas a) iii)'!AG55</f>
        <v>0</v>
      </c>
      <c r="AB78" s="341">
        <f>'4. Medidas a) iii)'!AH55</f>
        <v>0</v>
      </c>
      <c r="AC78" s="342">
        <f t="shared" si="5"/>
        <v>0</v>
      </c>
    </row>
    <row r="79" spans="2:30" ht="16.5" customHeight="1" x14ac:dyDescent="0.35">
      <c r="B79" s="137"/>
      <c r="C79" s="197" t="s">
        <v>255</v>
      </c>
      <c r="D79" s="340">
        <f>'5. Medidas a) iv)'!M55</f>
        <v>0</v>
      </c>
      <c r="E79" s="341">
        <f>'5. Medidas a) iv)'!N55</f>
        <v>0</v>
      </c>
      <c r="F79" s="341">
        <f>'5. Medidas a) iv)'!O55</f>
        <v>0</v>
      </c>
      <c r="G79" s="341">
        <f>'5. Medidas a) iv)'!P55</f>
        <v>0</v>
      </c>
      <c r="H79" s="341">
        <f>'5. Medidas a) iv)'!Q55</f>
        <v>0</v>
      </c>
      <c r="I79" s="341">
        <f>'5. Medidas a) iv)'!R55</f>
        <v>0</v>
      </c>
      <c r="J79" s="341">
        <f>'5. Medidas a) iv)'!S55</f>
        <v>0</v>
      </c>
      <c r="K79" s="341">
        <f>'5. Medidas a) iv)'!T55</f>
        <v>0</v>
      </c>
      <c r="L79" s="341">
        <f>'5. Medidas a) iv)'!U55</f>
        <v>0</v>
      </c>
      <c r="M79" s="341">
        <f>'5. Medidas a) iv)'!V55</f>
        <v>0</v>
      </c>
      <c r="N79" s="341">
        <f>'5. Medidas a) iv)'!W55</f>
        <v>0</v>
      </c>
      <c r="O79" s="341">
        <f>'5. Medidas a) iv)'!X55</f>
        <v>0</v>
      </c>
      <c r="P79" s="341">
        <f>'5. Medidas a) iv)'!Y55</f>
        <v>0</v>
      </c>
      <c r="Q79" s="341">
        <f>'5. Medidas a) iv)'!Z55</f>
        <v>0</v>
      </c>
      <c r="R79" s="341">
        <f>'5. Medidas a) iv)'!AA55</f>
        <v>0</v>
      </c>
      <c r="S79" s="341">
        <f>'5. Medidas a) iv)'!AB55</f>
        <v>0</v>
      </c>
      <c r="T79" s="341">
        <f>'5. Medidas a) iv)'!AC55</f>
        <v>0</v>
      </c>
      <c r="U79" s="341">
        <f>'5. Medidas a) iv)'!AD55</f>
        <v>0</v>
      </c>
      <c r="V79" s="341">
        <f>'5. Medidas a) iv)'!AE55</f>
        <v>0</v>
      </c>
      <c r="W79" s="341">
        <f>'5. Medidas a) iv)'!AF55</f>
        <v>0</v>
      </c>
      <c r="X79" s="341">
        <f>'5. Medidas a) iv)'!AG55</f>
        <v>0</v>
      </c>
      <c r="Y79" s="341">
        <f>'5. Medidas a) iv)'!AH55</f>
        <v>0</v>
      </c>
      <c r="Z79" s="341">
        <f>'5. Medidas a) iv)'!AI55</f>
        <v>0</v>
      </c>
      <c r="AA79" s="341">
        <f>'5. Medidas a) iv)'!AJ55</f>
        <v>0</v>
      </c>
      <c r="AB79" s="341">
        <f>'5. Medidas a) iv)'!AK55</f>
        <v>0</v>
      </c>
      <c r="AC79" s="342">
        <f t="shared" si="5"/>
        <v>0</v>
      </c>
    </row>
    <row r="80" spans="2:30" ht="16.5" customHeight="1" x14ac:dyDescent="0.35">
      <c r="B80" s="137"/>
      <c r="C80" s="197" t="s">
        <v>256</v>
      </c>
      <c r="D80" s="340">
        <f>'6. Medidas a) v)'!J53</f>
        <v>0</v>
      </c>
      <c r="E80" s="341">
        <f>'6. Medidas a) v)'!K53</f>
        <v>0</v>
      </c>
      <c r="F80" s="341">
        <f>'6. Medidas a) v)'!L53</f>
        <v>0</v>
      </c>
      <c r="G80" s="341">
        <f>'6. Medidas a) v)'!M53</f>
        <v>0</v>
      </c>
      <c r="H80" s="341">
        <f>'6. Medidas a) v)'!N53</f>
        <v>0</v>
      </c>
      <c r="I80" s="341">
        <f>'6. Medidas a) v)'!O53</f>
        <v>0</v>
      </c>
      <c r="J80" s="341">
        <f>'6. Medidas a) v)'!P53</f>
        <v>0</v>
      </c>
      <c r="K80" s="341">
        <f>'6. Medidas a) v)'!Q53</f>
        <v>0</v>
      </c>
      <c r="L80" s="341">
        <f>'6. Medidas a) v)'!R53</f>
        <v>0</v>
      </c>
      <c r="M80" s="341">
        <f>'6. Medidas a) v)'!S53</f>
        <v>0</v>
      </c>
      <c r="N80" s="341">
        <f>'6. Medidas a) v)'!T53</f>
        <v>0</v>
      </c>
      <c r="O80" s="341">
        <f>'6. Medidas a) v)'!U53</f>
        <v>0</v>
      </c>
      <c r="P80" s="341">
        <f>'6. Medidas a) v)'!V53</f>
        <v>0</v>
      </c>
      <c r="Q80" s="341">
        <f>'6. Medidas a) v)'!W53</f>
        <v>0</v>
      </c>
      <c r="R80" s="341">
        <f>'6. Medidas a) v)'!X53</f>
        <v>0</v>
      </c>
      <c r="S80" s="341">
        <f>'6. Medidas a) v)'!Y53</f>
        <v>0</v>
      </c>
      <c r="T80" s="341">
        <f>'6. Medidas a) v)'!Z53</f>
        <v>0</v>
      </c>
      <c r="U80" s="341">
        <f>'6. Medidas a) v)'!AA53</f>
        <v>0</v>
      </c>
      <c r="V80" s="341">
        <f>'6. Medidas a) v)'!AB53</f>
        <v>0</v>
      </c>
      <c r="W80" s="341">
        <f>'6. Medidas a) v)'!AC53</f>
        <v>0</v>
      </c>
      <c r="X80" s="341">
        <f>'6. Medidas a) v)'!AD53</f>
        <v>0</v>
      </c>
      <c r="Y80" s="341">
        <f>'6. Medidas a) v)'!AE53</f>
        <v>0</v>
      </c>
      <c r="Z80" s="341">
        <f>'6. Medidas a) v)'!AF53</f>
        <v>0</v>
      </c>
      <c r="AA80" s="341">
        <f>'6. Medidas a) v)'!AG53</f>
        <v>0</v>
      </c>
      <c r="AB80" s="341">
        <f>'6. Medidas a) v)'!AH53</f>
        <v>0</v>
      </c>
      <c r="AC80" s="342">
        <f t="shared" si="5"/>
        <v>0</v>
      </c>
    </row>
    <row r="81" spans="2:29" ht="16.5" customHeight="1" x14ac:dyDescent="0.35">
      <c r="B81" s="137"/>
      <c r="C81" s="197" t="s">
        <v>258</v>
      </c>
      <c r="D81" s="340">
        <f>'7. Medidas b) i)'!K55</f>
        <v>0</v>
      </c>
      <c r="E81" s="341">
        <f>'7. Medidas b) i)'!L55</f>
        <v>0</v>
      </c>
      <c r="F81" s="341">
        <f>'7. Medidas b) i)'!M55</f>
        <v>0</v>
      </c>
      <c r="G81" s="341">
        <f>'7. Medidas b) i)'!N55</f>
        <v>0</v>
      </c>
      <c r="H81" s="341">
        <f>'7. Medidas b) i)'!O55</f>
        <v>0</v>
      </c>
      <c r="I81" s="341">
        <f>'7. Medidas b) i)'!P55</f>
        <v>0</v>
      </c>
      <c r="J81" s="341">
        <f>'7. Medidas b) i)'!Q55</f>
        <v>0</v>
      </c>
      <c r="K81" s="341">
        <f>'7. Medidas b) i)'!R55</f>
        <v>0</v>
      </c>
      <c r="L81" s="341">
        <f>'7. Medidas b) i)'!S55</f>
        <v>0</v>
      </c>
      <c r="M81" s="341">
        <f>'7. Medidas b) i)'!T55</f>
        <v>0</v>
      </c>
      <c r="N81" s="341">
        <f>'7. Medidas b) i)'!U55</f>
        <v>0</v>
      </c>
      <c r="O81" s="341">
        <f>'7. Medidas b) i)'!V55</f>
        <v>0</v>
      </c>
      <c r="P81" s="341">
        <f>'7. Medidas b) i)'!W55</f>
        <v>0</v>
      </c>
      <c r="Q81" s="341">
        <f>'7. Medidas b) i)'!X55</f>
        <v>0</v>
      </c>
      <c r="R81" s="341">
        <f>'7. Medidas b) i)'!Y55</f>
        <v>0</v>
      </c>
      <c r="S81" s="341">
        <f>'7. Medidas b) i)'!Z55</f>
        <v>0</v>
      </c>
      <c r="T81" s="341">
        <f>'7. Medidas b) i)'!AA55</f>
        <v>0</v>
      </c>
      <c r="U81" s="341">
        <f>'7. Medidas b) i)'!AB55</f>
        <v>0</v>
      </c>
      <c r="V81" s="341">
        <f>'7. Medidas b) i)'!AC55</f>
        <v>0</v>
      </c>
      <c r="W81" s="341">
        <f>'7. Medidas b) i)'!AD55</f>
        <v>0</v>
      </c>
      <c r="X81" s="341">
        <f>'7. Medidas b) i)'!AE55</f>
        <v>0</v>
      </c>
      <c r="Y81" s="341">
        <f>'7. Medidas b) i)'!AF55</f>
        <v>0</v>
      </c>
      <c r="Z81" s="341">
        <f>'7. Medidas b) i)'!AG55</f>
        <v>0</v>
      </c>
      <c r="AA81" s="341">
        <f>'7. Medidas b) i)'!AH55</f>
        <v>0</v>
      </c>
      <c r="AB81" s="341">
        <f>'7. Medidas b) i)'!AI55</f>
        <v>0</v>
      </c>
      <c r="AC81" s="342">
        <f t="shared" si="5"/>
        <v>0</v>
      </c>
    </row>
    <row r="82" spans="2:29" ht="16.5" customHeight="1" x14ac:dyDescent="0.35">
      <c r="B82" s="137"/>
      <c r="C82" s="197" t="s">
        <v>259</v>
      </c>
      <c r="D82" s="340">
        <f>'8. Medidas b) ii)'!J55</f>
        <v>0</v>
      </c>
      <c r="E82" s="341">
        <f>'8. Medidas b) ii)'!K55</f>
        <v>0</v>
      </c>
      <c r="F82" s="341">
        <f>'8. Medidas b) ii)'!L55</f>
        <v>0</v>
      </c>
      <c r="G82" s="341">
        <f>'8. Medidas b) ii)'!M55</f>
        <v>0</v>
      </c>
      <c r="H82" s="341">
        <f>'8. Medidas b) ii)'!N55</f>
        <v>0</v>
      </c>
      <c r="I82" s="341">
        <f>'8. Medidas b) ii)'!O55</f>
        <v>0</v>
      </c>
      <c r="J82" s="341">
        <f>'8. Medidas b) ii)'!P55</f>
        <v>0</v>
      </c>
      <c r="K82" s="341">
        <f>'8. Medidas b) ii)'!Q55</f>
        <v>0</v>
      </c>
      <c r="L82" s="341">
        <f>'8. Medidas b) ii)'!R55</f>
        <v>0</v>
      </c>
      <c r="M82" s="341">
        <f>'8. Medidas b) ii)'!S55</f>
        <v>0</v>
      </c>
      <c r="N82" s="341">
        <f>'8. Medidas b) ii)'!T55</f>
        <v>0</v>
      </c>
      <c r="O82" s="341">
        <f>'8. Medidas b) ii)'!U55</f>
        <v>0</v>
      </c>
      <c r="P82" s="341">
        <f>'8. Medidas b) ii)'!V55</f>
        <v>0</v>
      </c>
      <c r="Q82" s="341">
        <f>'8. Medidas b) ii)'!W55</f>
        <v>0</v>
      </c>
      <c r="R82" s="341">
        <f>'8. Medidas b) ii)'!X55</f>
        <v>0</v>
      </c>
      <c r="S82" s="341">
        <f>'8. Medidas b) ii)'!Y55</f>
        <v>0</v>
      </c>
      <c r="T82" s="341">
        <f>'8. Medidas b) ii)'!Z55</f>
        <v>0</v>
      </c>
      <c r="U82" s="341">
        <f>'8. Medidas b) ii)'!AA55</f>
        <v>0</v>
      </c>
      <c r="V82" s="341">
        <f>'8. Medidas b) ii)'!AB55</f>
        <v>0</v>
      </c>
      <c r="W82" s="341">
        <f>'8. Medidas b) ii)'!AC55</f>
        <v>0</v>
      </c>
      <c r="X82" s="341">
        <f>'8. Medidas b) ii)'!AD55</f>
        <v>0</v>
      </c>
      <c r="Y82" s="341">
        <f>'8. Medidas b) ii)'!AE55</f>
        <v>0</v>
      </c>
      <c r="Z82" s="341">
        <f>'8. Medidas b) ii)'!AF55</f>
        <v>0</v>
      </c>
      <c r="AA82" s="341">
        <f>'8. Medidas b) ii)'!AG55</f>
        <v>0</v>
      </c>
      <c r="AB82" s="341">
        <f>'8. Medidas b) ii)'!AH55</f>
        <v>0</v>
      </c>
      <c r="AC82" s="342">
        <f t="shared" si="5"/>
        <v>0</v>
      </c>
    </row>
    <row r="83" spans="2:29" ht="16.5" customHeight="1" thickBot="1" x14ac:dyDescent="0.4">
      <c r="B83" s="137"/>
      <c r="C83" s="200" t="s">
        <v>157</v>
      </c>
      <c r="D83" s="343">
        <f t="shared" ref="D83:AC83" si="6">SUM(D76:D82)</f>
        <v>0</v>
      </c>
      <c r="E83" s="344">
        <f t="shared" si="6"/>
        <v>0</v>
      </c>
      <c r="F83" s="344">
        <f t="shared" si="6"/>
        <v>0</v>
      </c>
      <c r="G83" s="344">
        <f t="shared" si="6"/>
        <v>0</v>
      </c>
      <c r="H83" s="344">
        <f t="shared" si="6"/>
        <v>0</v>
      </c>
      <c r="I83" s="344">
        <f t="shared" si="6"/>
        <v>0</v>
      </c>
      <c r="J83" s="344">
        <f t="shared" si="6"/>
        <v>0</v>
      </c>
      <c r="K83" s="344">
        <f t="shared" si="6"/>
        <v>0</v>
      </c>
      <c r="L83" s="344">
        <f t="shared" si="6"/>
        <v>0</v>
      </c>
      <c r="M83" s="344">
        <f t="shared" si="6"/>
        <v>0</v>
      </c>
      <c r="N83" s="344">
        <f t="shared" si="6"/>
        <v>0</v>
      </c>
      <c r="O83" s="344">
        <f t="shared" si="6"/>
        <v>0</v>
      </c>
      <c r="P83" s="344">
        <f t="shared" si="6"/>
        <v>0</v>
      </c>
      <c r="Q83" s="344">
        <f t="shared" si="6"/>
        <v>0</v>
      </c>
      <c r="R83" s="344">
        <f t="shared" si="6"/>
        <v>0</v>
      </c>
      <c r="S83" s="344">
        <f t="shared" si="6"/>
        <v>0</v>
      </c>
      <c r="T83" s="344">
        <f t="shared" si="6"/>
        <v>0</v>
      </c>
      <c r="U83" s="344">
        <f t="shared" si="6"/>
        <v>0</v>
      </c>
      <c r="V83" s="344">
        <f t="shared" si="6"/>
        <v>0</v>
      </c>
      <c r="W83" s="344">
        <f t="shared" si="6"/>
        <v>0</v>
      </c>
      <c r="X83" s="344">
        <f t="shared" si="6"/>
        <v>0</v>
      </c>
      <c r="Y83" s="344">
        <f t="shared" si="6"/>
        <v>0</v>
      </c>
      <c r="Z83" s="344">
        <f t="shared" si="6"/>
        <v>0</v>
      </c>
      <c r="AA83" s="344">
        <f t="shared" si="6"/>
        <v>0</v>
      </c>
      <c r="AB83" s="344">
        <f t="shared" si="6"/>
        <v>0</v>
      </c>
      <c r="AC83" s="345">
        <f t="shared" si="6"/>
        <v>0</v>
      </c>
    </row>
    <row r="84" spans="2:29" ht="16.5" customHeight="1" thickBot="1" x14ac:dyDescent="0.4"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1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3"/>
    </row>
    <row r="85" spans="2:29" x14ac:dyDescent="0.35">
      <c r="C85" s="819" t="str">
        <f>'1. Identificação Ben. Oper.'!D4&amp;"/// "&amp;'1. Identificação Ben. Oper.'!D24&amp;" /// "&amp;'1. Identificação Ben. Oper.'!D23</f>
        <v xml:space="preserve">(atribuído pelo Balcão 2020 após submissão):///  /// </v>
      </c>
    </row>
  </sheetData>
  <sheetProtection algorithmName="SHA-512" hashValue="IeJBcN2fm4VOEwt7ddBEMpoxrplon6EBhyYNGLIDRrCPnvvWnJ+1Z8MDIWPKdfS88gNpHr9Wg4oZ19TrgqC2yg==" saltValue="g1HvbHyUGnnmZsNN5b3ibg==" spinCount="100000" sheet="1" objects="1" scenarios="1"/>
  <mergeCells count="21">
    <mergeCell ref="C8:G8"/>
    <mergeCell ref="C10:D10"/>
    <mergeCell ref="C15:G15"/>
    <mergeCell ref="C35:G35"/>
    <mergeCell ref="C52:D52"/>
    <mergeCell ref="E52:G52"/>
    <mergeCell ref="C46:D46"/>
    <mergeCell ref="C48:G48"/>
    <mergeCell ref="C50:D50"/>
    <mergeCell ref="F50:G50"/>
    <mergeCell ref="E53:F53"/>
    <mergeCell ref="D58:AC58"/>
    <mergeCell ref="AD60:AD61"/>
    <mergeCell ref="D73:AC73"/>
    <mergeCell ref="C39:E39"/>
    <mergeCell ref="C40:D40"/>
    <mergeCell ref="C41:D41"/>
    <mergeCell ref="C42:D42"/>
    <mergeCell ref="C43:D43"/>
    <mergeCell ref="C44:D44"/>
    <mergeCell ref="C45:D45"/>
  </mergeCells>
  <conditionalFormatting sqref="D70:AB70">
    <cfRule type="cellIs" dxfId="5" priority="11" operator="equal">
      <formula>0</formula>
    </cfRule>
  </conditionalFormatting>
  <conditionalFormatting sqref="AC69">
    <cfRule type="cellIs" dxfId="4" priority="9" operator="equal">
      <formula>0</formula>
    </cfRule>
  </conditionalFormatting>
  <conditionalFormatting sqref="D69:AB69">
    <cfRule type="cellIs" dxfId="3" priority="8" operator="equal">
      <formula>0</formula>
    </cfRule>
  </conditionalFormatting>
  <conditionalFormatting sqref="F50:G50">
    <cfRule type="expression" dxfId="2" priority="2">
      <formula>$E$50="Sim"</formula>
    </cfRule>
  </conditionalFormatting>
  <conditionalFormatting sqref="E10">
    <cfRule type="expression" dxfId="1" priority="1">
      <formula>$E$10="Não"</formula>
    </cfRule>
  </conditionalFormatting>
  <hyperlinks>
    <hyperlink ref="B1" location="'0.Ajuda'!A1" display="Home" xr:uid="{00000000-0004-0000-0C00-000000000000}"/>
  </hyperlinks>
  <pageMargins left="0.7" right="0.7" top="0.75" bottom="0.75" header="0.3" footer="0.3"/>
  <pageSetup paperSize="9" scale="2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U20"/>
  <sheetViews>
    <sheetView showGridLines="0" zoomScale="85" zoomScaleNormal="85" workbookViewId="0">
      <selection activeCell="G5" sqref="G5"/>
    </sheetView>
  </sheetViews>
  <sheetFormatPr defaultColWidth="9.1796875" defaultRowHeight="12.5" x14ac:dyDescent="0.3"/>
  <cols>
    <col min="1" max="1" width="2.1796875" style="551" customWidth="1"/>
    <col min="2" max="2" width="13.7265625" style="551" customWidth="1"/>
    <col min="3" max="3" width="42.7265625" style="551" customWidth="1"/>
    <col min="4" max="4" width="14" style="551" customWidth="1"/>
    <col min="5" max="5" width="14.7265625" style="551" customWidth="1"/>
    <col min="6" max="6" width="14.81640625" style="551" customWidth="1"/>
    <col min="7" max="7" width="12.26953125" style="551" customWidth="1"/>
    <col min="8" max="8" width="17.54296875" style="551" customWidth="1"/>
    <col min="9" max="9" width="17.1796875" style="551" customWidth="1"/>
    <col min="10" max="10" width="16.26953125" style="551" customWidth="1"/>
    <col min="11" max="11" width="14.7265625" style="551" customWidth="1"/>
    <col min="12" max="12" width="16.1796875" style="551" customWidth="1"/>
    <col min="13" max="13" width="16.54296875" style="551" customWidth="1"/>
    <col min="14" max="15" width="12.7265625" style="551" customWidth="1"/>
    <col min="16" max="16" width="31.26953125" style="551" customWidth="1"/>
    <col min="17" max="17" width="42.453125" style="551" customWidth="1"/>
    <col min="18" max="18" width="1.7265625" style="551" customWidth="1"/>
    <col min="19" max="19" width="14" style="551" customWidth="1"/>
    <col min="20" max="21" width="12.7265625" style="551" customWidth="1"/>
    <col min="22" max="16384" width="9.1796875" style="551"/>
  </cols>
  <sheetData>
    <row r="1" spans="2:21" ht="18.5" x14ac:dyDescent="0.3">
      <c r="B1" s="773" t="s">
        <v>490</v>
      </c>
      <c r="C1" s="591"/>
      <c r="D1" s="591"/>
      <c r="E1" s="591"/>
      <c r="F1" s="591"/>
      <c r="G1" s="591"/>
      <c r="H1" s="591"/>
      <c r="I1" s="591"/>
      <c r="J1" s="591"/>
      <c r="L1" s="1133"/>
      <c r="M1" s="1133"/>
      <c r="R1" s="592"/>
      <c r="S1" s="592"/>
      <c r="T1" s="592"/>
      <c r="U1" s="592"/>
    </row>
    <row r="2" spans="2:21" ht="21" x14ac:dyDescent="0.3">
      <c r="B2" s="1143" t="s">
        <v>543</v>
      </c>
      <c r="C2" s="1143"/>
      <c r="D2" s="1143"/>
      <c r="E2" s="1143"/>
      <c r="F2" s="1143"/>
      <c r="G2" s="1143"/>
      <c r="H2" s="1143"/>
      <c r="I2" s="1143"/>
      <c r="J2" s="1143"/>
      <c r="K2" s="1143"/>
      <c r="L2" s="1143"/>
      <c r="M2" s="1143"/>
      <c r="N2" s="592"/>
      <c r="O2" s="592"/>
      <c r="P2" s="592"/>
      <c r="Q2" s="592"/>
      <c r="R2" s="592"/>
      <c r="S2" s="592"/>
      <c r="T2" s="592"/>
      <c r="U2" s="592"/>
    </row>
    <row r="3" spans="2:21" ht="13" thickBot="1" x14ac:dyDescent="0.35">
      <c r="B3" s="820" t="str">
        <f>'1. Identificação Ben. Oper.'!D4&amp;"/// "&amp;'1. Identificação Ben. Oper.'!D24&amp;" /// "&amp;'1. Identificação Ben. Oper.'!D23</f>
        <v xml:space="preserve">(atribuído pelo Balcão 2020 após submissão):///  /// </v>
      </c>
    </row>
    <row r="4" spans="2:21" s="593" customFormat="1" ht="25" x14ac:dyDescent="0.35">
      <c r="B4" s="484" t="s">
        <v>222</v>
      </c>
      <c r="C4" s="485" t="s">
        <v>282</v>
      </c>
      <c r="D4" s="485" t="s">
        <v>223</v>
      </c>
      <c r="E4" s="485" t="s">
        <v>283</v>
      </c>
      <c r="F4" s="485" t="s">
        <v>224</v>
      </c>
      <c r="G4" s="486" t="s">
        <v>225</v>
      </c>
      <c r="H4" s="487" t="s">
        <v>226</v>
      </c>
      <c r="I4" s="487" t="s">
        <v>227</v>
      </c>
      <c r="J4" s="1144" t="s">
        <v>314</v>
      </c>
      <c r="K4" s="1145"/>
      <c r="L4" s="1145"/>
      <c r="M4" s="1146"/>
      <c r="R4" s="594"/>
    </row>
    <row r="5" spans="2:21" s="346" customFormat="1" ht="30" customHeight="1" x14ac:dyDescent="0.35">
      <c r="B5" s="595" t="s">
        <v>228</v>
      </c>
      <c r="C5" s="596" t="s">
        <v>229</v>
      </c>
      <c r="D5" s="597" t="s">
        <v>239</v>
      </c>
      <c r="E5" s="482">
        <v>0</v>
      </c>
      <c r="F5" s="482">
        <f>'2. Medidas a) i)'!Z22+'3. Medidas a) ii)'!Z21+'4. Medidas a) iii)'!AA22+'5. Medidas a) iv)'!AC22+'6. Medidas a) v)'!Z20+'7. Medidas b) i)'!AA22+'8. Medidas b) ii)'!Z21-'4. Medidas a) iii)'!U24</f>
        <v>0</v>
      </c>
      <c r="G5" s="479"/>
      <c r="H5" s="598" t="s">
        <v>34</v>
      </c>
      <c r="I5" s="598" t="s">
        <v>34</v>
      </c>
      <c r="J5" s="1137"/>
      <c r="K5" s="1138"/>
      <c r="L5" s="1138"/>
      <c r="M5" s="1139"/>
    </row>
    <row r="6" spans="2:21" s="346" customFormat="1" ht="30" customHeight="1" x14ac:dyDescent="0.35">
      <c r="B6" s="599" t="s">
        <v>284</v>
      </c>
      <c r="C6" s="600" t="s">
        <v>285</v>
      </c>
      <c r="D6" s="601" t="s">
        <v>286</v>
      </c>
      <c r="E6" s="481">
        <v>0</v>
      </c>
      <c r="F6" s="482">
        <f>'2. Medidas a) i)'!AB22+'3. Medidas a) ii)'!AB21+'4. Medidas a) iii)'!AC22+'5. Medidas a) iv)'!AE22+'6. Medidas a) v)'!AB20+'7. Medidas b) i)'!AC22+'8. Medidas b) ii)'!AB21</f>
        <v>0</v>
      </c>
      <c r="G6" s="479"/>
      <c r="H6" s="598" t="s">
        <v>34</v>
      </c>
      <c r="I6" s="598" t="s">
        <v>34</v>
      </c>
      <c r="J6" s="1137"/>
      <c r="K6" s="1138"/>
      <c r="L6" s="1138"/>
      <c r="M6" s="1139"/>
    </row>
    <row r="7" spans="2:21" s="346" customFormat="1" ht="30" customHeight="1" x14ac:dyDescent="0.35">
      <c r="B7" s="599" t="s">
        <v>287</v>
      </c>
      <c r="C7" s="600" t="s">
        <v>288</v>
      </c>
      <c r="D7" s="602" t="s">
        <v>289</v>
      </c>
      <c r="E7" s="481">
        <v>0</v>
      </c>
      <c r="F7" s="483">
        <v>1</v>
      </c>
      <c r="G7" s="479"/>
      <c r="H7" s="598" t="s">
        <v>34</v>
      </c>
      <c r="I7" s="598" t="s">
        <v>35</v>
      </c>
      <c r="J7" s="1147"/>
      <c r="K7" s="1148"/>
      <c r="L7" s="1148"/>
      <c r="M7" s="1149"/>
    </row>
    <row r="8" spans="2:21" s="346" customFormat="1" ht="30" customHeight="1" x14ac:dyDescent="0.35">
      <c r="B8" s="599" t="s">
        <v>290</v>
      </c>
      <c r="C8" s="600" t="s">
        <v>291</v>
      </c>
      <c r="D8" s="602" t="s">
        <v>292</v>
      </c>
      <c r="E8" s="481">
        <v>0</v>
      </c>
      <c r="F8" s="481">
        <f>'1. Identificação Ben. Oper.'!D46</f>
        <v>0</v>
      </c>
      <c r="G8" s="479"/>
      <c r="H8" s="598" t="s">
        <v>34</v>
      </c>
      <c r="I8" s="598" t="s">
        <v>35</v>
      </c>
      <c r="J8" s="1134"/>
      <c r="K8" s="1135"/>
      <c r="L8" s="1135"/>
      <c r="M8" s="1136"/>
    </row>
    <row r="9" spans="2:21" s="346" customFormat="1" ht="30" customHeight="1" x14ac:dyDescent="0.35">
      <c r="B9" s="595" t="s">
        <v>293</v>
      </c>
      <c r="C9" s="596" t="s">
        <v>294</v>
      </c>
      <c r="D9" s="597" t="s">
        <v>292</v>
      </c>
      <c r="E9" s="482">
        <v>0</v>
      </c>
      <c r="F9" s="482">
        <f>'2. Medidas a) i)'!H22</f>
        <v>0</v>
      </c>
      <c r="G9" s="479"/>
      <c r="H9" s="598" t="str">
        <f>IF(F9=0,"NÃO","SIM")</f>
        <v>NÃO</v>
      </c>
      <c r="I9" s="598" t="s">
        <v>35</v>
      </c>
      <c r="J9" s="1134"/>
      <c r="K9" s="1135"/>
      <c r="L9" s="1135"/>
      <c r="M9" s="1136"/>
    </row>
    <row r="10" spans="2:21" s="346" customFormat="1" ht="30" customHeight="1" x14ac:dyDescent="0.35">
      <c r="B10" s="599" t="s">
        <v>295</v>
      </c>
      <c r="C10" s="600" t="s">
        <v>296</v>
      </c>
      <c r="D10" s="602" t="s">
        <v>292</v>
      </c>
      <c r="E10" s="481">
        <v>0</v>
      </c>
      <c r="F10" s="481">
        <f>'3. Medidas a) ii)'!H21</f>
        <v>0</v>
      </c>
      <c r="G10" s="479"/>
      <c r="H10" s="598" t="str">
        <f t="shared" ref="H10:H13" si="0">IF(F10=0,"NÃO","SIM")</f>
        <v>NÃO</v>
      </c>
      <c r="I10" s="598" t="s">
        <v>35</v>
      </c>
      <c r="J10" s="1134"/>
      <c r="K10" s="1135"/>
      <c r="L10" s="1135"/>
      <c r="M10" s="1136"/>
    </row>
    <row r="11" spans="2:21" s="346" customFormat="1" ht="30" customHeight="1" x14ac:dyDescent="0.35">
      <c r="B11" s="599" t="s">
        <v>297</v>
      </c>
      <c r="C11" s="600" t="s">
        <v>298</v>
      </c>
      <c r="D11" s="602" t="s">
        <v>292</v>
      </c>
      <c r="E11" s="481">
        <v>0</v>
      </c>
      <c r="F11" s="481">
        <f>'7. Medidas b) i)'!I22</f>
        <v>0</v>
      </c>
      <c r="G11" s="479"/>
      <c r="H11" s="598" t="str">
        <f t="shared" si="0"/>
        <v>NÃO</v>
      </c>
      <c r="I11" s="598" t="s">
        <v>35</v>
      </c>
      <c r="J11" s="1134"/>
      <c r="K11" s="1135"/>
      <c r="L11" s="1135"/>
      <c r="M11" s="1136"/>
    </row>
    <row r="12" spans="2:21" s="346" customFormat="1" ht="30" customHeight="1" x14ac:dyDescent="0.35">
      <c r="B12" s="599" t="s">
        <v>299</v>
      </c>
      <c r="C12" s="600" t="s">
        <v>300</v>
      </c>
      <c r="D12" s="602" t="s">
        <v>301</v>
      </c>
      <c r="E12" s="481">
        <v>0</v>
      </c>
      <c r="F12" s="481">
        <f>'8. Medidas b) ii)'!H21</f>
        <v>0</v>
      </c>
      <c r="G12" s="479"/>
      <c r="H12" s="598" t="str">
        <f t="shared" si="0"/>
        <v>NÃO</v>
      </c>
      <c r="I12" s="598" t="s">
        <v>35</v>
      </c>
      <c r="J12" s="1134"/>
      <c r="K12" s="1135"/>
      <c r="L12" s="1135"/>
      <c r="M12" s="1136"/>
    </row>
    <row r="13" spans="2:21" s="346" customFormat="1" ht="30" customHeight="1" x14ac:dyDescent="0.35">
      <c r="B13" s="595" t="s">
        <v>302</v>
      </c>
      <c r="C13" s="596" t="s">
        <v>303</v>
      </c>
      <c r="D13" s="603" t="s">
        <v>301</v>
      </c>
      <c r="E13" s="482">
        <v>0</v>
      </c>
      <c r="F13" s="482">
        <f>'5. Medidas a) iv)'!H22-'5. Medidas a) iv)'!I22</f>
        <v>0</v>
      </c>
      <c r="G13" s="479"/>
      <c r="H13" s="598" t="str">
        <f t="shared" si="0"/>
        <v>NÃO</v>
      </c>
      <c r="I13" s="598" t="s">
        <v>35</v>
      </c>
      <c r="J13" s="1137"/>
      <c r="K13" s="1138"/>
      <c r="L13" s="1138"/>
      <c r="M13" s="1139"/>
    </row>
    <row r="14" spans="2:21" s="346" customFormat="1" ht="30" customHeight="1" thickBot="1" x14ac:dyDescent="0.4">
      <c r="B14" s="604" t="s">
        <v>304</v>
      </c>
      <c r="C14" s="605" t="s">
        <v>305</v>
      </c>
      <c r="D14" s="606" t="s">
        <v>306</v>
      </c>
      <c r="E14" s="488">
        <f>'1. Identificação Ben. Oper.'!D56</f>
        <v>0</v>
      </c>
      <c r="F14" s="488">
        <f>'1. Identificação Ben. Oper.'!D56-'2. Medidas a) i)'!AA22-'3. Medidas a) ii)'!AA21-'4. Medidas a) iii)'!AB22-'5. Medidas a) iv)'!AD22-'6. Medidas a) v)'!AA20-'7. Medidas b) i)'!AB22-'8. Medidas b) ii)'!AA21-'4. Medidas a) iii)'!U24</f>
        <v>0</v>
      </c>
      <c r="G14" s="489"/>
      <c r="H14" s="607" t="s">
        <v>34</v>
      </c>
      <c r="I14" s="607" t="s">
        <v>34</v>
      </c>
      <c r="J14" s="1140"/>
      <c r="K14" s="1141"/>
      <c r="L14" s="1141"/>
      <c r="M14" s="1142"/>
    </row>
    <row r="15" spans="2:21" x14ac:dyDescent="0.3">
      <c r="B15" s="608"/>
      <c r="H15" s="346"/>
      <c r="I15" s="346"/>
      <c r="J15" s="346"/>
      <c r="K15" s="346"/>
      <c r="L15" s="346"/>
    </row>
    <row r="17" spans="2:21" x14ac:dyDescent="0.3">
      <c r="B17" s="900" t="s">
        <v>547</v>
      </c>
      <c r="F17" s="609"/>
      <c r="N17" s="610"/>
      <c r="O17" s="610"/>
      <c r="P17" s="611"/>
      <c r="Q17" s="610"/>
      <c r="R17" s="610"/>
      <c r="S17" s="610"/>
      <c r="T17" s="610"/>
      <c r="U17" s="610"/>
    </row>
    <row r="19" spans="2:21" ht="28.5" customHeight="1" x14ac:dyDescent="0.3">
      <c r="B19" s="1131" t="s">
        <v>544</v>
      </c>
      <c r="C19" s="1132"/>
      <c r="D19" s="899" t="s">
        <v>545</v>
      </c>
      <c r="E19" s="901" t="s">
        <v>155</v>
      </c>
      <c r="F19" s="901">
        <f>'2. Medidas a) i)'!Z22+'3. Medidas a) ii)'!Z21+'4. Medidas a) iii)'!AA22+'5. Medidas a) iv)'!AC22+'6. Medidas a) v)'!Z20</f>
        <v>0</v>
      </c>
    </row>
    <row r="20" spans="2:21" ht="30.75" customHeight="1" x14ac:dyDescent="0.3">
      <c r="B20" s="1131" t="s">
        <v>546</v>
      </c>
      <c r="C20" s="1132"/>
      <c r="D20" s="899" t="s">
        <v>545</v>
      </c>
      <c r="E20" s="901" t="s">
        <v>155</v>
      </c>
      <c r="F20" s="901">
        <f>'7. Medidas b) i)'!AA22+'8. Medidas b) ii)'!Z21-'4. Medidas a) iii)'!U24</f>
        <v>0</v>
      </c>
    </row>
  </sheetData>
  <sheetProtection algorithmName="SHA-512" hashValue="9XkVUa/QVeFM0/8C4cusfOcPU8HkoX0j97ikBDd/AOqP6VC8gNbPTiWeFRLs3FlQ+MCiPPCRJZWxgh4uKKn1KQ==" saltValue="0vu/EZ8caRYZYej8V7zNHg==" spinCount="100000" sheet="1" objects="1" scenarios="1"/>
  <mergeCells count="15">
    <mergeCell ref="B19:C19"/>
    <mergeCell ref="B20:C20"/>
    <mergeCell ref="L1:M1"/>
    <mergeCell ref="J11:M11"/>
    <mergeCell ref="J12:M12"/>
    <mergeCell ref="J13:M13"/>
    <mergeCell ref="J14:M14"/>
    <mergeCell ref="B2:M2"/>
    <mergeCell ref="J4:M4"/>
    <mergeCell ref="J5:M5"/>
    <mergeCell ref="J6:M6"/>
    <mergeCell ref="J7:M7"/>
    <mergeCell ref="J8:M8"/>
    <mergeCell ref="J9:M9"/>
    <mergeCell ref="J10:M10"/>
  </mergeCells>
  <dataValidations disablePrompts="1" count="1">
    <dataValidation allowBlank="1" showInputMessage="1" showErrorMessage="1" sqref="B13:F13 B9:F9" xr:uid="{00000000-0002-0000-0D00-000000000000}"/>
  </dataValidations>
  <hyperlinks>
    <hyperlink ref="B1" location="'0.Ajuda'!A1" display="Home" xr:uid="{00000000-0004-0000-0D00-000000000000}"/>
  </hyperlinks>
  <pageMargins left="0.7" right="0.7" top="0.75" bottom="0.75" header="0.3" footer="0.3"/>
  <pageSetup paperSize="9" scale="62" fitToHeight="0" orientation="landscape" r:id="rId1"/>
  <ignoredErrors>
    <ignoredError sqref="H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N12"/>
  <sheetViews>
    <sheetView showGridLines="0" workbookViewId="0">
      <selection activeCell="F9" sqref="F9"/>
    </sheetView>
  </sheetViews>
  <sheetFormatPr defaultColWidth="9.1796875" defaultRowHeight="14.5" x14ac:dyDescent="0.35"/>
  <cols>
    <col min="1" max="1" width="6" style="613" customWidth="1"/>
    <col min="2" max="3" width="37.26953125" style="613" customWidth="1"/>
    <col min="4" max="4" width="9.1796875" style="613" customWidth="1"/>
    <col min="5" max="7" width="12.453125" style="613" customWidth="1"/>
    <col min="8" max="8" width="12.81640625" style="613" customWidth="1"/>
    <col min="9" max="9" width="9.1796875" style="613"/>
    <col min="10" max="10" width="12.7265625" style="613" bestFit="1" customWidth="1"/>
    <col min="11" max="11" width="12.54296875" style="613" bestFit="1" customWidth="1"/>
    <col min="12" max="12" width="12.7265625" style="613" bestFit="1" customWidth="1"/>
    <col min="13" max="16384" width="9.1796875" style="613"/>
  </cols>
  <sheetData>
    <row r="1" spans="2:14" x14ac:dyDescent="0.35">
      <c r="B1" s="774" t="s">
        <v>490</v>
      </c>
    </row>
    <row r="2" spans="2:14" ht="21" x14ac:dyDescent="0.35">
      <c r="B2" s="1143" t="s">
        <v>364</v>
      </c>
      <c r="C2" s="1143"/>
      <c r="D2" s="1143"/>
      <c r="E2" s="1143"/>
      <c r="F2" s="1143"/>
      <c r="G2" s="1143"/>
      <c r="H2" s="1143"/>
      <c r="I2" s="612"/>
      <c r="J2" s="612"/>
      <c r="K2" s="612"/>
      <c r="L2" s="612"/>
      <c r="M2" s="612"/>
    </row>
    <row r="4" spans="2:14" ht="15" thickBot="1" x14ac:dyDescent="0.4"/>
    <row r="5" spans="2:14" ht="15" thickBot="1" x14ac:dyDescent="0.4">
      <c r="F5" s="1152" t="s">
        <v>263</v>
      </c>
      <c r="G5" s="1153"/>
      <c r="J5" s="625"/>
    </row>
    <row r="6" spans="2:14" ht="15" thickBot="1" x14ac:dyDescent="0.4">
      <c r="B6" s="614" t="s">
        <v>264</v>
      </c>
      <c r="C6" s="1154" t="s">
        <v>265</v>
      </c>
      <c r="D6" s="1155"/>
      <c r="E6" s="615" t="s">
        <v>266</v>
      </c>
      <c r="F6" s="616" t="s">
        <v>267</v>
      </c>
      <c r="G6" s="617" t="s">
        <v>268</v>
      </c>
      <c r="H6" s="618" t="s">
        <v>269</v>
      </c>
      <c r="I6" s="619"/>
    </row>
    <row r="7" spans="2:14" ht="50.25" customHeight="1" x14ac:dyDescent="0.35">
      <c r="B7" s="620" t="s">
        <v>270</v>
      </c>
      <c r="C7" s="1156" t="s">
        <v>534</v>
      </c>
      <c r="D7" s="1157"/>
      <c r="E7" s="621" t="s">
        <v>271</v>
      </c>
      <c r="F7" s="622">
        <f>'12. Indicadores'!F5-'4. Medidas a) iii)'!U24</f>
        <v>0</v>
      </c>
      <c r="G7" s="623">
        <f>'1. Identificação Ben. Oper.'!D55</f>
        <v>0</v>
      </c>
      <c r="H7" s="624">
        <f>IF(G7=0,0,F7/G7)</f>
        <v>0</v>
      </c>
      <c r="J7" s="625"/>
      <c r="K7" s="784"/>
      <c r="L7" s="784"/>
      <c r="M7" s="784"/>
      <c r="N7" s="784"/>
    </row>
    <row r="8" spans="2:14" ht="50.25" customHeight="1" x14ac:dyDescent="0.35">
      <c r="B8" s="626" t="s">
        <v>272</v>
      </c>
      <c r="C8" s="1158" t="s">
        <v>273</v>
      </c>
      <c r="D8" s="1159"/>
      <c r="E8" s="627" t="s">
        <v>271</v>
      </c>
      <c r="F8" s="628">
        <f>'12. Indicadores'!F6</f>
        <v>0</v>
      </c>
      <c r="G8" s="629">
        <f>'1. Identificação Ben. Oper.'!D50</f>
        <v>0</v>
      </c>
      <c r="H8" s="624">
        <f>IF(G8=0,0,F8/G8)</f>
        <v>0</v>
      </c>
    </row>
    <row r="9" spans="2:14" ht="50.25" customHeight="1" thickBot="1" x14ac:dyDescent="0.4">
      <c r="B9" s="626" t="s">
        <v>274</v>
      </c>
      <c r="C9" s="1158" t="s">
        <v>275</v>
      </c>
      <c r="D9" s="1159"/>
      <c r="E9" s="627" t="s">
        <v>276</v>
      </c>
      <c r="F9" s="630">
        <f>'11.1 Apoio Reembol.'!D17</f>
        <v>0</v>
      </c>
      <c r="G9" s="631">
        <f>'1. Identificação Ben. Oper.'!D56-'12. Indicadores'!F14</f>
        <v>0</v>
      </c>
      <c r="H9" s="896">
        <f>IF(G9=0,0,F9/G9)</f>
        <v>0</v>
      </c>
      <c r="L9" s="625"/>
    </row>
    <row r="10" spans="2:14" ht="50.25" customHeight="1" thickBot="1" x14ac:dyDescent="0.4">
      <c r="B10" s="632" t="s">
        <v>277</v>
      </c>
      <c r="C10" s="1150" t="s">
        <v>278</v>
      </c>
      <c r="D10" s="1151" t="s">
        <v>279</v>
      </c>
      <c r="E10" s="633" t="s">
        <v>280</v>
      </c>
      <c r="F10" s="634"/>
      <c r="G10" s="635"/>
      <c r="H10" s="636">
        <f>'1. Identificação Ben. Oper.'!D49</f>
        <v>0</v>
      </c>
    </row>
    <row r="12" spans="2:14" x14ac:dyDescent="0.35">
      <c r="B12" s="821" t="str">
        <f>'1. Identificação Ben. Oper.'!D4&amp;"/// "&amp;'1. Identificação Ben. Oper.'!D24&amp;" /// "&amp;'1. Identificação Ben. Oper.'!D23</f>
        <v xml:space="preserve">(atribuído pelo Balcão 2020 após submissão):///  /// </v>
      </c>
    </row>
  </sheetData>
  <sheetProtection algorithmName="SHA-512" hashValue="jL3rvxkxgI9Iao2O/MmzPIatzByjmV1k37jfYMg9BkiMKMRmYewoEqMl/LttSbFjdZTGhfc2ppK5t/ymJVnFMQ==" saltValue="Cd8KlPnHGSCIlretG5vDpQ==" spinCount="100000" sheet="1" objects="1" scenarios="1"/>
  <mergeCells count="7">
    <mergeCell ref="B2:H2"/>
    <mergeCell ref="C10:D10"/>
    <mergeCell ref="F5:G5"/>
    <mergeCell ref="C6:D6"/>
    <mergeCell ref="C7:D7"/>
    <mergeCell ref="C8:D8"/>
    <mergeCell ref="C9:D9"/>
  </mergeCells>
  <hyperlinks>
    <hyperlink ref="B1" location="'0.Ajuda'!A1" display="Home" xr:uid="{00000000-0004-0000-0E00-000000000000}"/>
  </hyperlinks>
  <pageMargins left="0.7" right="0.7" top="0.75" bottom="0.75" header="0.3" footer="0.3"/>
  <pageSetup paperSize="9" scale="8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I93"/>
  <sheetViews>
    <sheetView showGridLines="0" zoomScale="85" zoomScaleNormal="85" workbookViewId="0">
      <selection activeCell="A2" sqref="A2"/>
    </sheetView>
  </sheetViews>
  <sheetFormatPr defaultRowHeight="14.5" x14ac:dyDescent="0.35"/>
  <cols>
    <col min="3" max="3" width="41" bestFit="1" customWidth="1"/>
    <col min="4" max="4" width="17.1796875" customWidth="1"/>
    <col min="5" max="5" width="29.453125" customWidth="1"/>
    <col min="6" max="6" width="23.81640625" customWidth="1"/>
    <col min="7" max="7" width="24.453125" customWidth="1"/>
    <col min="9" max="9" width="23.453125" customWidth="1"/>
  </cols>
  <sheetData>
    <row r="1" spans="2:9" x14ac:dyDescent="0.35">
      <c r="B1" s="564"/>
      <c r="C1" s="564"/>
      <c r="D1" s="564"/>
      <c r="E1" s="564"/>
      <c r="F1" s="564"/>
      <c r="G1" s="564"/>
      <c r="H1" s="564"/>
    </row>
    <row r="2" spans="2:9" x14ac:dyDescent="0.35">
      <c r="B2" s="564"/>
      <c r="C2" s="564"/>
      <c r="D2" s="564"/>
      <c r="E2" s="564"/>
      <c r="F2" s="564"/>
      <c r="G2" s="564"/>
      <c r="H2" s="564"/>
    </row>
    <row r="3" spans="2:9" x14ac:dyDescent="0.35">
      <c r="B3" s="564"/>
      <c r="C3" s="565" t="s">
        <v>126</v>
      </c>
      <c r="D3" s="564"/>
      <c r="E3" s="564"/>
      <c r="F3" s="564"/>
      <c r="G3" s="564"/>
      <c r="H3" s="564"/>
    </row>
    <row r="4" spans="2:9" x14ac:dyDescent="0.35">
      <c r="B4" s="564"/>
      <c r="C4" s="564"/>
      <c r="D4" s="564"/>
      <c r="E4" s="564"/>
      <c r="F4" s="564"/>
      <c r="G4" s="564"/>
      <c r="H4" s="564"/>
    </row>
    <row r="5" spans="2:9" x14ac:dyDescent="0.35">
      <c r="B5" s="564"/>
      <c r="C5" s="564"/>
      <c r="D5" s="564"/>
      <c r="E5" s="564"/>
      <c r="F5" s="564"/>
      <c r="G5" s="564"/>
      <c r="H5" s="564"/>
    </row>
    <row r="6" spans="2:9" x14ac:dyDescent="0.35">
      <c r="B6" s="564"/>
      <c r="C6" s="566" t="s">
        <v>346</v>
      </c>
      <c r="D6" s="1167" t="str">
        <f>'1. Identificação Ben. Oper.'!D4:E4</f>
        <v>(atribuído pelo Balcão 2020 após submissão):</v>
      </c>
      <c r="E6" s="1167"/>
      <c r="F6" s="1167"/>
      <c r="G6" s="564"/>
      <c r="H6" s="564"/>
    </row>
    <row r="7" spans="2:9" ht="27" customHeight="1" x14ac:dyDescent="0.35">
      <c r="B7" s="564"/>
      <c r="C7" s="567" t="s">
        <v>347</v>
      </c>
      <c r="D7" s="1162">
        <f>'1. Identificação Ben. Oper.'!D6:E6</f>
        <v>0</v>
      </c>
      <c r="E7" s="1162"/>
      <c r="F7" s="1162"/>
      <c r="G7" s="564"/>
      <c r="H7" s="564"/>
    </row>
    <row r="8" spans="2:9" ht="24" customHeight="1" x14ac:dyDescent="0.35">
      <c r="B8" s="564"/>
      <c r="C8" s="567" t="s">
        <v>348</v>
      </c>
      <c r="D8" s="1162">
        <f>'1. Identificação Ben. Oper.'!D5:E5</f>
        <v>0</v>
      </c>
      <c r="E8" s="1162"/>
      <c r="F8" s="1162"/>
      <c r="G8" s="564"/>
      <c r="H8" s="564"/>
    </row>
    <row r="9" spans="2:9" x14ac:dyDescent="0.35">
      <c r="B9" s="564"/>
      <c r="C9" s="564"/>
      <c r="D9" s="564"/>
      <c r="E9" s="564"/>
      <c r="F9" s="564"/>
      <c r="G9" s="564"/>
      <c r="H9" s="564"/>
    </row>
    <row r="10" spans="2:9" x14ac:dyDescent="0.35">
      <c r="B10" s="564"/>
      <c r="C10" s="564"/>
      <c r="D10" s="564"/>
      <c r="E10" s="564"/>
      <c r="F10" s="564"/>
      <c r="G10" s="564"/>
      <c r="H10" s="564"/>
    </row>
    <row r="11" spans="2:9" x14ac:dyDescent="0.35">
      <c r="B11" s="564"/>
      <c r="C11" s="566" t="s">
        <v>349</v>
      </c>
      <c r="D11" s="568">
        <f>'1. Identificação Ben. Oper.'!D84</f>
        <v>0</v>
      </c>
      <c r="E11" s="564"/>
      <c r="F11" s="564"/>
      <c r="G11" s="564"/>
      <c r="H11" s="564"/>
    </row>
    <row r="12" spans="2:9" x14ac:dyDescent="0.35">
      <c r="B12" s="564"/>
      <c r="C12" s="566" t="s">
        <v>350</v>
      </c>
      <c r="D12" s="569">
        <f>'11.1 Apoio Reembol.'!G40</f>
        <v>0</v>
      </c>
      <c r="E12" s="564"/>
      <c r="F12" s="564"/>
      <c r="G12" s="564"/>
      <c r="H12" s="587"/>
      <c r="I12" s="588" t="s">
        <v>351</v>
      </c>
    </row>
    <row r="13" spans="2:9" x14ac:dyDescent="0.35">
      <c r="B13" s="564"/>
      <c r="C13" s="566" t="s">
        <v>507</v>
      </c>
      <c r="D13" s="569" t="e">
        <f>'11.1 Apoio Reembol.'!G49</f>
        <v>#DIV/0!</v>
      </c>
      <c r="E13" s="564"/>
      <c r="F13" s="564"/>
      <c r="G13" s="564"/>
      <c r="H13" s="587"/>
      <c r="I13" s="589" t="e">
        <f>'11.1 Apoio Reembol.'!G52</f>
        <v>#DIV/0!</v>
      </c>
    </row>
    <row r="14" spans="2:9" x14ac:dyDescent="0.35">
      <c r="B14" s="564"/>
      <c r="C14" s="566" t="s">
        <v>352</v>
      </c>
      <c r="D14" s="570" t="e">
        <f>'11.1 Apoio Reembol.'!G54</f>
        <v>#DIV/0!</v>
      </c>
      <c r="E14" s="564"/>
      <c r="F14" s="564"/>
      <c r="G14" s="564"/>
      <c r="H14" s="587"/>
      <c r="I14" s="588" t="s">
        <v>353</v>
      </c>
    </row>
    <row r="15" spans="2:9" x14ac:dyDescent="0.35">
      <c r="B15" s="564"/>
      <c r="C15" s="566" t="s">
        <v>354</v>
      </c>
      <c r="D15" s="571" t="e">
        <f>'11.1 Apoio Reembol.'!G48</f>
        <v>#DIV/0!</v>
      </c>
      <c r="E15" s="564"/>
      <c r="F15" s="564"/>
      <c r="G15" s="564"/>
      <c r="H15" s="587"/>
      <c r="I15" s="589" t="e">
        <f>'11.1 Apoio Reembol.'!G53</f>
        <v>#DIV/0!</v>
      </c>
    </row>
    <row r="16" spans="2:9" x14ac:dyDescent="0.35">
      <c r="B16" s="564"/>
      <c r="C16" s="564"/>
      <c r="D16" s="564"/>
      <c r="E16" s="564"/>
      <c r="F16" s="564"/>
      <c r="G16" s="564"/>
      <c r="H16" s="587"/>
      <c r="I16" s="588" t="e">
        <f>D15*2</f>
        <v>#DIV/0!</v>
      </c>
    </row>
    <row r="17" spans="2:9" hidden="1" x14ac:dyDescent="0.35">
      <c r="B17" s="564"/>
      <c r="C17" s="564"/>
      <c r="D17" s="564"/>
      <c r="E17" s="564"/>
      <c r="F17" s="564"/>
      <c r="H17" s="564"/>
      <c r="I17" s="588"/>
    </row>
    <row r="18" spans="2:9" hidden="1" x14ac:dyDescent="0.35">
      <c r="B18" s="564"/>
      <c r="C18" s="564"/>
      <c r="D18" s="564"/>
      <c r="E18" s="564"/>
      <c r="F18" s="564"/>
      <c r="G18" s="564"/>
      <c r="H18" s="587"/>
      <c r="I18" s="588"/>
    </row>
    <row r="19" spans="2:9" x14ac:dyDescent="0.35">
      <c r="B19" s="564"/>
      <c r="C19" s="1160" t="s">
        <v>355</v>
      </c>
      <c r="D19" s="1160" t="s">
        <v>356</v>
      </c>
      <c r="E19" s="1160" t="s">
        <v>357</v>
      </c>
      <c r="F19" s="1160" t="s">
        <v>358</v>
      </c>
      <c r="G19" s="1160" t="s">
        <v>359</v>
      </c>
      <c r="H19" s="587"/>
      <c r="I19" s="588"/>
    </row>
    <row r="20" spans="2:9" x14ac:dyDescent="0.35">
      <c r="B20" s="564"/>
      <c r="C20" s="1160"/>
      <c r="D20" s="1160"/>
      <c r="E20" s="1160"/>
      <c r="F20" s="1160"/>
      <c r="G20" s="1160"/>
      <c r="H20" s="587"/>
      <c r="I20" s="590">
        <f>DATE(YEAR(D11)+2,MONTH(D11),DAY(D11))</f>
        <v>731</v>
      </c>
    </row>
    <row r="21" spans="2:9" x14ac:dyDescent="0.35">
      <c r="B21" s="564"/>
      <c r="C21" s="1163">
        <f>YEAR(E21)</f>
        <v>1902</v>
      </c>
      <c r="D21" s="572">
        <v>1</v>
      </c>
      <c r="E21" s="573">
        <f>DATE(YEAR(I20),MONTH(I20),DAY(I20)+1)</f>
        <v>732</v>
      </c>
      <c r="F21" s="574" t="e">
        <f>IF(D21=$I$16,$I$15,$I$13)</f>
        <v>#DIV/0!</v>
      </c>
      <c r="G21" s="574" t="e">
        <f>F21</f>
        <v>#DIV/0!</v>
      </c>
      <c r="H21" s="587"/>
      <c r="I21" s="588" t="e">
        <f>IF(D22&lt;$D$15+1,C18+1)</f>
        <v>#DIV/0!</v>
      </c>
    </row>
    <row r="22" spans="2:9" x14ac:dyDescent="0.35">
      <c r="B22" s="564"/>
      <c r="C22" s="1163"/>
      <c r="D22" s="572" t="e">
        <f t="shared" ref="D22:D85" si="0">IF(D21="","",IF(D21+1&lt;$I$16+1,D21+1,""))</f>
        <v>#DIV/0!</v>
      </c>
      <c r="E22" s="573" t="e">
        <f>IF(D22="","",DATE(YEAR(E21),MONTH(E21)+6,DAY(E21)))</f>
        <v>#DIV/0!</v>
      </c>
      <c r="F22" s="574" t="e">
        <f t="shared" ref="F22:F85" si="1">IF(D22="","",IF(D22=$I$16,$I$15,$I$13))</f>
        <v>#DIV/0!</v>
      </c>
      <c r="G22" s="574" t="e">
        <f>IF(D22="","",F22+G21)</f>
        <v>#DIV/0!</v>
      </c>
      <c r="H22" s="587"/>
      <c r="I22" s="590">
        <f>DATE(YEAR(I20)+1,MONTH(I20),DAY(I20))</f>
        <v>1096</v>
      </c>
    </row>
    <row r="23" spans="2:9" x14ac:dyDescent="0.35">
      <c r="B23" s="564"/>
      <c r="C23" s="1161" t="e">
        <f>IF(D24="","",C21+1)</f>
        <v>#DIV/0!</v>
      </c>
      <c r="D23" s="575" t="e">
        <f t="shared" si="0"/>
        <v>#DIV/0!</v>
      </c>
      <c r="E23" s="576" t="e">
        <f t="shared" ref="E23:E86" si="2">IF(D23="","",DATE(YEAR(E22),MONTH(E22)+6,DAY(E22)))</f>
        <v>#DIV/0!</v>
      </c>
      <c r="F23" s="577" t="e">
        <f t="shared" si="1"/>
        <v>#DIV/0!</v>
      </c>
      <c r="G23" s="577" t="e">
        <f t="shared" ref="G23:G86" si="3">IF(D23="","",F23+G22)</f>
        <v>#DIV/0!</v>
      </c>
      <c r="H23" s="587"/>
      <c r="I23" s="588" t="e">
        <f>IF(D24&lt;$D$15+1,I21+1)</f>
        <v>#DIV/0!</v>
      </c>
    </row>
    <row r="24" spans="2:9" x14ac:dyDescent="0.35">
      <c r="B24" s="564"/>
      <c r="C24" s="1161"/>
      <c r="D24" s="575" t="e">
        <f t="shared" si="0"/>
        <v>#DIV/0!</v>
      </c>
      <c r="E24" s="576" t="e">
        <f t="shared" si="2"/>
        <v>#DIV/0!</v>
      </c>
      <c r="F24" s="577" t="e">
        <f t="shared" si="1"/>
        <v>#DIV/0!</v>
      </c>
      <c r="G24" s="577" t="e">
        <f t="shared" si="3"/>
        <v>#DIV/0!</v>
      </c>
      <c r="H24" s="587"/>
      <c r="I24" s="590">
        <f>DATE(YEAR(I22)+1,MONTH(I22),DAY(I22))</f>
        <v>1461</v>
      </c>
    </row>
    <row r="25" spans="2:9" x14ac:dyDescent="0.35">
      <c r="B25" s="564"/>
      <c r="C25" s="1163" t="e">
        <f>IF(D26="","",C23+1)</f>
        <v>#DIV/0!</v>
      </c>
      <c r="D25" s="572" t="e">
        <f t="shared" si="0"/>
        <v>#DIV/0!</v>
      </c>
      <c r="E25" s="573" t="e">
        <f t="shared" si="2"/>
        <v>#DIV/0!</v>
      </c>
      <c r="F25" s="574" t="e">
        <f t="shared" si="1"/>
        <v>#DIV/0!</v>
      </c>
      <c r="G25" s="574" t="e">
        <f t="shared" si="3"/>
        <v>#DIV/0!</v>
      </c>
      <c r="H25" s="587"/>
      <c r="I25" s="588" t="e">
        <f>IF(D26&lt;$D$15+1,I23+1)</f>
        <v>#DIV/0!</v>
      </c>
    </row>
    <row r="26" spans="2:9" x14ac:dyDescent="0.35">
      <c r="B26" s="564"/>
      <c r="C26" s="1163"/>
      <c r="D26" s="572" t="e">
        <f t="shared" si="0"/>
        <v>#DIV/0!</v>
      </c>
      <c r="E26" s="573" t="e">
        <f t="shared" si="2"/>
        <v>#DIV/0!</v>
      </c>
      <c r="F26" s="574" t="e">
        <f t="shared" si="1"/>
        <v>#DIV/0!</v>
      </c>
      <c r="G26" s="574" t="e">
        <f t="shared" si="3"/>
        <v>#DIV/0!</v>
      </c>
      <c r="H26" s="587"/>
      <c r="I26" s="590">
        <f t="shared" ref="I26:I88" si="4">DATE(YEAR(I24)+1,MONTH(I24),DAY(I24))</f>
        <v>1827</v>
      </c>
    </row>
    <row r="27" spans="2:9" x14ac:dyDescent="0.35">
      <c r="B27" s="564"/>
      <c r="C27" s="1161" t="e">
        <f t="shared" ref="C27" si="5">IF(D28="","",C25+1)</f>
        <v>#DIV/0!</v>
      </c>
      <c r="D27" s="575" t="e">
        <f t="shared" si="0"/>
        <v>#DIV/0!</v>
      </c>
      <c r="E27" s="576" t="e">
        <f t="shared" si="2"/>
        <v>#DIV/0!</v>
      </c>
      <c r="F27" s="577" t="e">
        <f t="shared" si="1"/>
        <v>#DIV/0!</v>
      </c>
      <c r="G27" s="577" t="e">
        <f t="shared" si="3"/>
        <v>#DIV/0!</v>
      </c>
      <c r="H27" s="587"/>
      <c r="I27" s="588" t="e">
        <f>IF(D28&lt;$D$15+1,I25+1)</f>
        <v>#DIV/0!</v>
      </c>
    </row>
    <row r="28" spans="2:9" x14ac:dyDescent="0.35">
      <c r="B28" s="564"/>
      <c r="C28" s="1161"/>
      <c r="D28" s="575" t="e">
        <f t="shared" si="0"/>
        <v>#DIV/0!</v>
      </c>
      <c r="E28" s="576" t="e">
        <f t="shared" si="2"/>
        <v>#DIV/0!</v>
      </c>
      <c r="F28" s="577" t="e">
        <f t="shared" si="1"/>
        <v>#DIV/0!</v>
      </c>
      <c r="G28" s="577" t="e">
        <f t="shared" si="3"/>
        <v>#DIV/0!</v>
      </c>
      <c r="H28" s="587"/>
      <c r="I28" s="590">
        <f t="shared" si="4"/>
        <v>2192</v>
      </c>
    </row>
    <row r="29" spans="2:9" x14ac:dyDescent="0.35">
      <c r="B29" s="564"/>
      <c r="C29" s="1163" t="e">
        <f t="shared" ref="C29" si="6">IF(D30="","",C27+1)</f>
        <v>#DIV/0!</v>
      </c>
      <c r="D29" s="572" t="e">
        <f t="shared" si="0"/>
        <v>#DIV/0!</v>
      </c>
      <c r="E29" s="573" t="e">
        <f t="shared" si="2"/>
        <v>#DIV/0!</v>
      </c>
      <c r="F29" s="574" t="e">
        <f t="shared" si="1"/>
        <v>#DIV/0!</v>
      </c>
      <c r="G29" s="574" t="e">
        <f t="shared" si="3"/>
        <v>#DIV/0!</v>
      </c>
      <c r="H29" s="587"/>
      <c r="I29" s="588" t="e">
        <f>IF(D30&lt;$D$15+1,I27+1)</f>
        <v>#DIV/0!</v>
      </c>
    </row>
    <row r="30" spans="2:9" x14ac:dyDescent="0.35">
      <c r="B30" s="564"/>
      <c r="C30" s="1163"/>
      <c r="D30" s="572" t="e">
        <f t="shared" si="0"/>
        <v>#DIV/0!</v>
      </c>
      <c r="E30" s="573" t="e">
        <f t="shared" si="2"/>
        <v>#DIV/0!</v>
      </c>
      <c r="F30" s="574" t="e">
        <f t="shared" si="1"/>
        <v>#DIV/0!</v>
      </c>
      <c r="G30" s="574" t="e">
        <f t="shared" si="3"/>
        <v>#DIV/0!</v>
      </c>
      <c r="H30" s="587"/>
      <c r="I30" s="590">
        <f t="shared" si="4"/>
        <v>2557</v>
      </c>
    </row>
    <row r="31" spans="2:9" x14ac:dyDescent="0.35">
      <c r="B31" s="564"/>
      <c r="C31" s="1161" t="e">
        <f t="shared" ref="C31" si="7">IF(D32="","",C29+1)</f>
        <v>#DIV/0!</v>
      </c>
      <c r="D31" s="575" t="e">
        <f t="shared" si="0"/>
        <v>#DIV/0!</v>
      </c>
      <c r="E31" s="576" t="e">
        <f t="shared" si="2"/>
        <v>#DIV/0!</v>
      </c>
      <c r="F31" s="577" t="e">
        <f t="shared" si="1"/>
        <v>#DIV/0!</v>
      </c>
      <c r="G31" s="577" t="e">
        <f t="shared" si="3"/>
        <v>#DIV/0!</v>
      </c>
      <c r="H31" s="587"/>
      <c r="I31" s="588" t="e">
        <f>IF(D32&lt;$D$15+1,I29+1)</f>
        <v>#DIV/0!</v>
      </c>
    </row>
    <row r="32" spans="2:9" x14ac:dyDescent="0.35">
      <c r="B32" s="564"/>
      <c r="C32" s="1161"/>
      <c r="D32" s="575" t="e">
        <f t="shared" si="0"/>
        <v>#DIV/0!</v>
      </c>
      <c r="E32" s="576" t="e">
        <f t="shared" si="2"/>
        <v>#DIV/0!</v>
      </c>
      <c r="F32" s="577" t="e">
        <f t="shared" si="1"/>
        <v>#DIV/0!</v>
      </c>
      <c r="G32" s="577" t="e">
        <f t="shared" si="3"/>
        <v>#DIV/0!</v>
      </c>
      <c r="H32" s="587"/>
      <c r="I32" s="590">
        <f t="shared" si="4"/>
        <v>2922</v>
      </c>
    </row>
    <row r="33" spans="2:9" x14ac:dyDescent="0.35">
      <c r="B33" s="564"/>
      <c r="C33" s="1163" t="e">
        <f t="shared" ref="C33" si="8">IF(D34="","",C31+1)</f>
        <v>#DIV/0!</v>
      </c>
      <c r="D33" s="572" t="e">
        <f t="shared" si="0"/>
        <v>#DIV/0!</v>
      </c>
      <c r="E33" s="573" t="e">
        <f t="shared" si="2"/>
        <v>#DIV/0!</v>
      </c>
      <c r="F33" s="574" t="e">
        <f t="shared" si="1"/>
        <v>#DIV/0!</v>
      </c>
      <c r="G33" s="574" t="e">
        <f t="shared" si="3"/>
        <v>#DIV/0!</v>
      </c>
      <c r="H33" s="587"/>
      <c r="I33" s="588" t="e">
        <f>IF(D34&lt;$D$15+1,I31+1)</f>
        <v>#DIV/0!</v>
      </c>
    </row>
    <row r="34" spans="2:9" x14ac:dyDescent="0.35">
      <c r="B34" s="564"/>
      <c r="C34" s="1163"/>
      <c r="D34" s="572" t="e">
        <f t="shared" si="0"/>
        <v>#DIV/0!</v>
      </c>
      <c r="E34" s="573" t="e">
        <f t="shared" si="2"/>
        <v>#DIV/0!</v>
      </c>
      <c r="F34" s="574" t="e">
        <f t="shared" si="1"/>
        <v>#DIV/0!</v>
      </c>
      <c r="G34" s="574" t="e">
        <f t="shared" si="3"/>
        <v>#DIV/0!</v>
      </c>
      <c r="H34" s="587"/>
      <c r="I34" s="590">
        <f t="shared" si="4"/>
        <v>3288</v>
      </c>
    </row>
    <row r="35" spans="2:9" x14ac:dyDescent="0.35">
      <c r="B35" s="564"/>
      <c r="C35" s="1161" t="e">
        <f t="shared" ref="C35" si="9">IF(D36="","",C33+1)</f>
        <v>#DIV/0!</v>
      </c>
      <c r="D35" s="575" t="e">
        <f t="shared" si="0"/>
        <v>#DIV/0!</v>
      </c>
      <c r="E35" s="576" t="e">
        <f t="shared" si="2"/>
        <v>#DIV/0!</v>
      </c>
      <c r="F35" s="577" t="e">
        <f t="shared" si="1"/>
        <v>#DIV/0!</v>
      </c>
      <c r="G35" s="577" t="e">
        <f t="shared" si="3"/>
        <v>#DIV/0!</v>
      </c>
      <c r="H35" s="587"/>
      <c r="I35" s="588" t="e">
        <f>IF(D36&lt;&gt;$D$15+1,I33+1)</f>
        <v>#DIV/0!</v>
      </c>
    </row>
    <row r="36" spans="2:9" x14ac:dyDescent="0.35">
      <c r="B36" s="564"/>
      <c r="C36" s="1161"/>
      <c r="D36" s="575" t="e">
        <f t="shared" si="0"/>
        <v>#DIV/0!</v>
      </c>
      <c r="E36" s="576" t="e">
        <f t="shared" si="2"/>
        <v>#DIV/0!</v>
      </c>
      <c r="F36" s="577" t="e">
        <f t="shared" si="1"/>
        <v>#DIV/0!</v>
      </c>
      <c r="G36" s="577" t="e">
        <f t="shared" si="3"/>
        <v>#DIV/0!</v>
      </c>
      <c r="H36" s="587"/>
      <c r="I36" s="590">
        <f t="shared" si="4"/>
        <v>3653</v>
      </c>
    </row>
    <row r="37" spans="2:9" x14ac:dyDescent="0.35">
      <c r="B37" s="564"/>
      <c r="C37" s="1163" t="e">
        <f t="shared" ref="C37" si="10">IF(D38="","",C35+1)</f>
        <v>#DIV/0!</v>
      </c>
      <c r="D37" s="572" t="e">
        <f t="shared" si="0"/>
        <v>#DIV/0!</v>
      </c>
      <c r="E37" s="573" t="e">
        <f t="shared" si="2"/>
        <v>#DIV/0!</v>
      </c>
      <c r="F37" s="574" t="e">
        <f t="shared" si="1"/>
        <v>#DIV/0!</v>
      </c>
      <c r="G37" s="574" t="e">
        <f t="shared" si="3"/>
        <v>#DIV/0!</v>
      </c>
      <c r="H37" s="587"/>
      <c r="I37" s="588" t="e">
        <f>IF(D38&lt;&gt;$D$15+1,I35+1)</f>
        <v>#DIV/0!</v>
      </c>
    </row>
    <row r="38" spans="2:9" x14ac:dyDescent="0.35">
      <c r="B38" s="564"/>
      <c r="C38" s="1163"/>
      <c r="D38" s="572" t="e">
        <f t="shared" si="0"/>
        <v>#DIV/0!</v>
      </c>
      <c r="E38" s="573" t="e">
        <f t="shared" si="2"/>
        <v>#DIV/0!</v>
      </c>
      <c r="F38" s="574" t="e">
        <f t="shared" si="1"/>
        <v>#DIV/0!</v>
      </c>
      <c r="G38" s="574" t="e">
        <f t="shared" si="3"/>
        <v>#DIV/0!</v>
      </c>
      <c r="H38" s="587"/>
      <c r="I38" s="590">
        <f t="shared" si="4"/>
        <v>4018</v>
      </c>
    </row>
    <row r="39" spans="2:9" x14ac:dyDescent="0.35">
      <c r="B39" s="564"/>
      <c r="C39" s="1161" t="e">
        <f t="shared" ref="C39" si="11">IF(D40="","",C37+1)</f>
        <v>#DIV/0!</v>
      </c>
      <c r="D39" s="575" t="e">
        <f t="shared" si="0"/>
        <v>#DIV/0!</v>
      </c>
      <c r="E39" s="576" t="e">
        <f t="shared" si="2"/>
        <v>#DIV/0!</v>
      </c>
      <c r="F39" s="577" t="e">
        <f t="shared" si="1"/>
        <v>#DIV/0!</v>
      </c>
      <c r="G39" s="577" t="e">
        <f t="shared" si="3"/>
        <v>#DIV/0!</v>
      </c>
      <c r="H39" s="587"/>
      <c r="I39" s="588" t="e">
        <f>IF(D40&lt;&gt;$D$15+1,I37+1)</f>
        <v>#DIV/0!</v>
      </c>
    </row>
    <row r="40" spans="2:9" x14ac:dyDescent="0.35">
      <c r="B40" s="564"/>
      <c r="C40" s="1161"/>
      <c r="D40" s="575" t="e">
        <f t="shared" si="0"/>
        <v>#DIV/0!</v>
      </c>
      <c r="E40" s="576" t="e">
        <f t="shared" si="2"/>
        <v>#DIV/0!</v>
      </c>
      <c r="F40" s="577" t="e">
        <f t="shared" si="1"/>
        <v>#DIV/0!</v>
      </c>
      <c r="G40" s="577" t="e">
        <f t="shared" si="3"/>
        <v>#DIV/0!</v>
      </c>
      <c r="H40" s="587"/>
      <c r="I40" s="590">
        <f t="shared" si="4"/>
        <v>4383</v>
      </c>
    </row>
    <row r="41" spans="2:9" x14ac:dyDescent="0.35">
      <c r="B41" s="564"/>
      <c r="C41" s="1163" t="e">
        <f t="shared" ref="C41" si="12">IF(D42="","",C39+1)</f>
        <v>#DIV/0!</v>
      </c>
      <c r="D41" s="572" t="e">
        <f t="shared" si="0"/>
        <v>#DIV/0!</v>
      </c>
      <c r="E41" s="573" t="e">
        <f t="shared" si="2"/>
        <v>#DIV/0!</v>
      </c>
      <c r="F41" s="574" t="e">
        <f t="shared" si="1"/>
        <v>#DIV/0!</v>
      </c>
      <c r="G41" s="574" t="e">
        <f t="shared" si="3"/>
        <v>#DIV/0!</v>
      </c>
      <c r="H41" s="587"/>
      <c r="I41" s="588" t="e">
        <f>IF(D42&lt;&gt;$D$15+1,I39+1)</f>
        <v>#DIV/0!</v>
      </c>
    </row>
    <row r="42" spans="2:9" x14ac:dyDescent="0.35">
      <c r="B42" s="564"/>
      <c r="C42" s="1163"/>
      <c r="D42" s="572" t="e">
        <f t="shared" si="0"/>
        <v>#DIV/0!</v>
      </c>
      <c r="E42" s="573" t="e">
        <f t="shared" si="2"/>
        <v>#DIV/0!</v>
      </c>
      <c r="F42" s="574" t="e">
        <f t="shared" si="1"/>
        <v>#DIV/0!</v>
      </c>
      <c r="G42" s="574" t="e">
        <f t="shared" si="3"/>
        <v>#DIV/0!</v>
      </c>
      <c r="H42" s="587"/>
      <c r="I42" s="590">
        <f t="shared" si="4"/>
        <v>4749</v>
      </c>
    </row>
    <row r="43" spans="2:9" x14ac:dyDescent="0.35">
      <c r="B43" s="564"/>
      <c r="C43" s="1161" t="e">
        <f t="shared" ref="C43" si="13">IF(D44="","",C41+1)</f>
        <v>#DIV/0!</v>
      </c>
      <c r="D43" s="575" t="e">
        <f t="shared" si="0"/>
        <v>#DIV/0!</v>
      </c>
      <c r="E43" s="576" t="e">
        <f t="shared" si="2"/>
        <v>#DIV/0!</v>
      </c>
      <c r="F43" s="577" t="e">
        <f t="shared" si="1"/>
        <v>#DIV/0!</v>
      </c>
      <c r="G43" s="577" t="e">
        <f t="shared" si="3"/>
        <v>#DIV/0!</v>
      </c>
      <c r="H43" s="587"/>
      <c r="I43" s="588" t="e">
        <f>IF(D44&lt;&gt;$D$15+1,I41+1)</f>
        <v>#DIV/0!</v>
      </c>
    </row>
    <row r="44" spans="2:9" x14ac:dyDescent="0.35">
      <c r="B44" s="564"/>
      <c r="C44" s="1161"/>
      <c r="D44" s="575" t="e">
        <f t="shared" si="0"/>
        <v>#DIV/0!</v>
      </c>
      <c r="E44" s="576" t="e">
        <f t="shared" si="2"/>
        <v>#DIV/0!</v>
      </c>
      <c r="F44" s="577" t="e">
        <f t="shared" si="1"/>
        <v>#DIV/0!</v>
      </c>
      <c r="G44" s="577" t="e">
        <f t="shared" si="3"/>
        <v>#DIV/0!</v>
      </c>
      <c r="H44" s="587"/>
      <c r="I44" s="590">
        <f t="shared" si="4"/>
        <v>5114</v>
      </c>
    </row>
    <row r="45" spans="2:9" x14ac:dyDescent="0.35">
      <c r="B45" s="564"/>
      <c r="C45" s="1163" t="e">
        <f t="shared" ref="C45" si="14">IF(D46="","",C43+1)</f>
        <v>#DIV/0!</v>
      </c>
      <c r="D45" s="572" t="e">
        <f t="shared" si="0"/>
        <v>#DIV/0!</v>
      </c>
      <c r="E45" s="573" t="e">
        <f t="shared" si="2"/>
        <v>#DIV/0!</v>
      </c>
      <c r="F45" s="574" t="e">
        <f t="shared" si="1"/>
        <v>#DIV/0!</v>
      </c>
      <c r="G45" s="574" t="e">
        <f t="shared" si="3"/>
        <v>#DIV/0!</v>
      </c>
      <c r="H45" s="587"/>
      <c r="I45" s="588" t="e">
        <f>IF(D46&lt;&gt;$D$15+1,I43+1)</f>
        <v>#DIV/0!</v>
      </c>
    </row>
    <row r="46" spans="2:9" x14ac:dyDescent="0.35">
      <c r="B46" s="564"/>
      <c r="C46" s="1163"/>
      <c r="D46" s="572" t="e">
        <f t="shared" si="0"/>
        <v>#DIV/0!</v>
      </c>
      <c r="E46" s="573" t="e">
        <f t="shared" si="2"/>
        <v>#DIV/0!</v>
      </c>
      <c r="F46" s="574" t="e">
        <f t="shared" si="1"/>
        <v>#DIV/0!</v>
      </c>
      <c r="G46" s="574" t="e">
        <f t="shared" si="3"/>
        <v>#DIV/0!</v>
      </c>
      <c r="H46" s="587"/>
      <c r="I46" s="590">
        <f t="shared" si="4"/>
        <v>5479</v>
      </c>
    </row>
    <row r="47" spans="2:9" x14ac:dyDescent="0.35">
      <c r="B47" s="564"/>
      <c r="C47" s="1161" t="e">
        <f t="shared" ref="C47" si="15">IF(D48="","",C45+1)</f>
        <v>#DIV/0!</v>
      </c>
      <c r="D47" s="575" t="e">
        <f t="shared" si="0"/>
        <v>#DIV/0!</v>
      </c>
      <c r="E47" s="576" t="e">
        <f t="shared" si="2"/>
        <v>#DIV/0!</v>
      </c>
      <c r="F47" s="577" t="e">
        <f t="shared" si="1"/>
        <v>#DIV/0!</v>
      </c>
      <c r="G47" s="577" t="e">
        <f t="shared" si="3"/>
        <v>#DIV/0!</v>
      </c>
      <c r="H47" s="587"/>
      <c r="I47" s="588" t="e">
        <f>IF(D48&lt;&gt;$D$15+1,I45+1)</f>
        <v>#DIV/0!</v>
      </c>
    </row>
    <row r="48" spans="2:9" x14ac:dyDescent="0.35">
      <c r="B48" s="564"/>
      <c r="C48" s="1161"/>
      <c r="D48" s="575" t="e">
        <f t="shared" si="0"/>
        <v>#DIV/0!</v>
      </c>
      <c r="E48" s="576" t="e">
        <f t="shared" si="2"/>
        <v>#DIV/0!</v>
      </c>
      <c r="F48" s="577" t="e">
        <f t="shared" si="1"/>
        <v>#DIV/0!</v>
      </c>
      <c r="G48" s="577" t="e">
        <f t="shared" si="3"/>
        <v>#DIV/0!</v>
      </c>
      <c r="H48" s="587"/>
      <c r="I48" s="590">
        <f t="shared" si="4"/>
        <v>5844</v>
      </c>
    </row>
    <row r="49" spans="2:9" x14ac:dyDescent="0.35">
      <c r="B49" s="564"/>
      <c r="C49" s="1163" t="e">
        <f t="shared" ref="C49" si="16">IF(D50="","",C47+1)</f>
        <v>#DIV/0!</v>
      </c>
      <c r="D49" s="572" t="e">
        <f t="shared" si="0"/>
        <v>#DIV/0!</v>
      </c>
      <c r="E49" s="573" t="e">
        <f t="shared" si="2"/>
        <v>#DIV/0!</v>
      </c>
      <c r="F49" s="574" t="e">
        <f t="shared" si="1"/>
        <v>#DIV/0!</v>
      </c>
      <c r="G49" s="574" t="e">
        <f t="shared" si="3"/>
        <v>#DIV/0!</v>
      </c>
      <c r="H49" s="587"/>
      <c r="I49" s="588" t="e">
        <f t="shared" ref="I49" si="17">IF(D50&lt;&gt;$D$15+1,I47+1)</f>
        <v>#DIV/0!</v>
      </c>
    </row>
    <row r="50" spans="2:9" x14ac:dyDescent="0.35">
      <c r="B50" s="564"/>
      <c r="C50" s="1163"/>
      <c r="D50" s="572" t="e">
        <f t="shared" si="0"/>
        <v>#DIV/0!</v>
      </c>
      <c r="E50" s="573" t="e">
        <f t="shared" si="2"/>
        <v>#DIV/0!</v>
      </c>
      <c r="F50" s="574" t="e">
        <f t="shared" si="1"/>
        <v>#DIV/0!</v>
      </c>
      <c r="G50" s="574" t="e">
        <f t="shared" si="3"/>
        <v>#DIV/0!</v>
      </c>
      <c r="H50" s="587"/>
      <c r="I50" s="590">
        <f t="shared" si="4"/>
        <v>6210</v>
      </c>
    </row>
    <row r="51" spans="2:9" x14ac:dyDescent="0.35">
      <c r="B51" s="564"/>
      <c r="C51" s="1161" t="e">
        <f t="shared" ref="C51" si="18">IF(D52="","",C49+1)</f>
        <v>#DIV/0!</v>
      </c>
      <c r="D51" s="575" t="e">
        <f t="shared" si="0"/>
        <v>#DIV/0!</v>
      </c>
      <c r="E51" s="576" t="e">
        <f t="shared" si="2"/>
        <v>#DIV/0!</v>
      </c>
      <c r="F51" s="577" t="e">
        <f t="shared" si="1"/>
        <v>#DIV/0!</v>
      </c>
      <c r="G51" s="577" t="e">
        <f t="shared" si="3"/>
        <v>#DIV/0!</v>
      </c>
      <c r="H51" s="587"/>
      <c r="I51" s="588" t="e">
        <f t="shared" ref="I51" si="19">IF(D52&lt;&gt;$D$15+1,I49+1)</f>
        <v>#DIV/0!</v>
      </c>
    </row>
    <row r="52" spans="2:9" x14ac:dyDescent="0.35">
      <c r="B52" s="564"/>
      <c r="C52" s="1161"/>
      <c r="D52" s="575" t="e">
        <f t="shared" si="0"/>
        <v>#DIV/0!</v>
      </c>
      <c r="E52" s="576" t="e">
        <f t="shared" si="2"/>
        <v>#DIV/0!</v>
      </c>
      <c r="F52" s="577" t="e">
        <f t="shared" si="1"/>
        <v>#DIV/0!</v>
      </c>
      <c r="G52" s="577" t="e">
        <f t="shared" si="3"/>
        <v>#DIV/0!</v>
      </c>
      <c r="H52" s="587"/>
      <c r="I52" s="590">
        <f t="shared" si="4"/>
        <v>6575</v>
      </c>
    </row>
    <row r="53" spans="2:9" x14ac:dyDescent="0.35">
      <c r="B53" s="564"/>
      <c r="C53" s="1163" t="e">
        <f t="shared" ref="C53" si="20">IF(D54="","",C51+1)</f>
        <v>#DIV/0!</v>
      </c>
      <c r="D53" s="572" t="e">
        <f t="shared" si="0"/>
        <v>#DIV/0!</v>
      </c>
      <c r="E53" s="573" t="e">
        <f t="shared" si="2"/>
        <v>#DIV/0!</v>
      </c>
      <c r="F53" s="574" t="e">
        <f t="shared" si="1"/>
        <v>#DIV/0!</v>
      </c>
      <c r="G53" s="574" t="e">
        <f t="shared" si="3"/>
        <v>#DIV/0!</v>
      </c>
      <c r="H53" s="587"/>
      <c r="I53" s="588" t="e">
        <f t="shared" ref="I53" si="21">IF(D54&lt;&gt;$D$15+1,I51+1)</f>
        <v>#DIV/0!</v>
      </c>
    </row>
    <row r="54" spans="2:9" x14ac:dyDescent="0.35">
      <c r="B54" s="564"/>
      <c r="C54" s="1163"/>
      <c r="D54" s="572" t="e">
        <f t="shared" si="0"/>
        <v>#DIV/0!</v>
      </c>
      <c r="E54" s="573" t="e">
        <f t="shared" si="2"/>
        <v>#DIV/0!</v>
      </c>
      <c r="F54" s="574" t="e">
        <f t="shared" si="1"/>
        <v>#DIV/0!</v>
      </c>
      <c r="G54" s="574" t="e">
        <f t="shared" si="3"/>
        <v>#DIV/0!</v>
      </c>
      <c r="H54" s="587"/>
      <c r="I54" s="590">
        <f t="shared" si="4"/>
        <v>6940</v>
      </c>
    </row>
    <row r="55" spans="2:9" x14ac:dyDescent="0.35">
      <c r="B55" s="564"/>
      <c r="C55" s="1161" t="e">
        <f t="shared" ref="C55" si="22">IF(D56="","",C53+1)</f>
        <v>#DIV/0!</v>
      </c>
      <c r="D55" s="575" t="e">
        <f t="shared" si="0"/>
        <v>#DIV/0!</v>
      </c>
      <c r="E55" s="576" t="e">
        <f t="shared" si="2"/>
        <v>#DIV/0!</v>
      </c>
      <c r="F55" s="577" t="e">
        <f t="shared" si="1"/>
        <v>#DIV/0!</v>
      </c>
      <c r="G55" s="577" t="e">
        <f t="shared" si="3"/>
        <v>#DIV/0!</v>
      </c>
      <c r="H55" s="587"/>
      <c r="I55" s="588" t="e">
        <f t="shared" ref="I55:I89" si="23">IF(D56&lt;&gt;$D$15+1,I53+1)</f>
        <v>#DIV/0!</v>
      </c>
    </row>
    <row r="56" spans="2:9" x14ac:dyDescent="0.35">
      <c r="B56" s="564"/>
      <c r="C56" s="1161"/>
      <c r="D56" s="575" t="e">
        <f t="shared" si="0"/>
        <v>#DIV/0!</v>
      </c>
      <c r="E56" s="576" t="e">
        <f t="shared" si="2"/>
        <v>#DIV/0!</v>
      </c>
      <c r="F56" s="577" t="e">
        <f t="shared" si="1"/>
        <v>#DIV/0!</v>
      </c>
      <c r="G56" s="577" t="e">
        <f t="shared" si="3"/>
        <v>#DIV/0!</v>
      </c>
      <c r="H56" s="587"/>
      <c r="I56" s="590">
        <f t="shared" si="4"/>
        <v>7305</v>
      </c>
    </row>
    <row r="57" spans="2:9" x14ac:dyDescent="0.35">
      <c r="B57" s="564"/>
      <c r="C57" s="1163" t="e">
        <f t="shared" ref="C57" si="24">IF(D58="","",C55+1)</f>
        <v>#DIV/0!</v>
      </c>
      <c r="D57" s="572" t="e">
        <f t="shared" si="0"/>
        <v>#DIV/0!</v>
      </c>
      <c r="E57" s="573" t="e">
        <f t="shared" si="2"/>
        <v>#DIV/0!</v>
      </c>
      <c r="F57" s="574" t="e">
        <f t="shared" si="1"/>
        <v>#DIV/0!</v>
      </c>
      <c r="G57" s="574" t="e">
        <f t="shared" si="3"/>
        <v>#DIV/0!</v>
      </c>
      <c r="H57" s="587"/>
      <c r="I57" s="588" t="e">
        <f t="shared" si="23"/>
        <v>#DIV/0!</v>
      </c>
    </row>
    <row r="58" spans="2:9" x14ac:dyDescent="0.35">
      <c r="B58" s="564"/>
      <c r="C58" s="1163"/>
      <c r="D58" s="572" t="e">
        <f t="shared" si="0"/>
        <v>#DIV/0!</v>
      </c>
      <c r="E58" s="573" t="e">
        <f t="shared" si="2"/>
        <v>#DIV/0!</v>
      </c>
      <c r="F58" s="574" t="e">
        <f t="shared" si="1"/>
        <v>#DIV/0!</v>
      </c>
      <c r="G58" s="574" t="e">
        <f t="shared" si="3"/>
        <v>#DIV/0!</v>
      </c>
      <c r="H58" s="587"/>
      <c r="I58" s="590">
        <f t="shared" si="4"/>
        <v>7671</v>
      </c>
    </row>
    <row r="59" spans="2:9" x14ac:dyDescent="0.35">
      <c r="B59" s="564"/>
      <c r="C59" s="1161" t="e">
        <f t="shared" ref="C59" si="25">IF(D60="","",C57+1)</f>
        <v>#DIV/0!</v>
      </c>
      <c r="D59" s="575" t="e">
        <f t="shared" si="0"/>
        <v>#DIV/0!</v>
      </c>
      <c r="E59" s="576" t="e">
        <f t="shared" si="2"/>
        <v>#DIV/0!</v>
      </c>
      <c r="F59" s="577" t="e">
        <f t="shared" si="1"/>
        <v>#DIV/0!</v>
      </c>
      <c r="G59" s="577" t="e">
        <f t="shared" si="3"/>
        <v>#DIV/0!</v>
      </c>
      <c r="H59" s="587"/>
      <c r="I59" s="588" t="e">
        <f t="shared" si="23"/>
        <v>#DIV/0!</v>
      </c>
    </row>
    <row r="60" spans="2:9" x14ac:dyDescent="0.35">
      <c r="B60" s="564"/>
      <c r="C60" s="1161"/>
      <c r="D60" s="575" t="e">
        <f t="shared" si="0"/>
        <v>#DIV/0!</v>
      </c>
      <c r="E60" s="576" t="e">
        <f t="shared" si="2"/>
        <v>#DIV/0!</v>
      </c>
      <c r="F60" s="577" t="e">
        <f t="shared" si="1"/>
        <v>#DIV/0!</v>
      </c>
      <c r="G60" s="577" t="e">
        <f t="shared" si="3"/>
        <v>#DIV/0!</v>
      </c>
      <c r="H60" s="587"/>
      <c r="I60" s="590">
        <f t="shared" si="4"/>
        <v>8036</v>
      </c>
    </row>
    <row r="61" spans="2:9" x14ac:dyDescent="0.35">
      <c r="C61" s="1164" t="e">
        <f t="shared" ref="C61" si="26">IF(D62="","",C59+1)</f>
        <v>#DIV/0!</v>
      </c>
      <c r="D61" s="578" t="e">
        <f t="shared" si="0"/>
        <v>#DIV/0!</v>
      </c>
      <c r="E61" s="579" t="e">
        <f t="shared" si="2"/>
        <v>#DIV/0!</v>
      </c>
      <c r="F61" s="580" t="e">
        <f t="shared" si="1"/>
        <v>#DIV/0!</v>
      </c>
      <c r="G61" s="580" t="e">
        <f t="shared" si="3"/>
        <v>#DIV/0!</v>
      </c>
      <c r="H61" s="588"/>
      <c r="I61" s="588" t="e">
        <f t="shared" si="23"/>
        <v>#DIV/0!</v>
      </c>
    </row>
    <row r="62" spans="2:9" x14ac:dyDescent="0.35">
      <c r="C62" s="1164"/>
      <c r="D62" s="578" t="e">
        <f t="shared" si="0"/>
        <v>#DIV/0!</v>
      </c>
      <c r="E62" s="579" t="e">
        <f t="shared" si="2"/>
        <v>#DIV/0!</v>
      </c>
      <c r="F62" s="580" t="e">
        <f t="shared" si="1"/>
        <v>#DIV/0!</v>
      </c>
      <c r="G62" s="580" t="e">
        <f t="shared" si="3"/>
        <v>#DIV/0!</v>
      </c>
      <c r="H62" s="588"/>
      <c r="I62" s="590">
        <f t="shared" si="4"/>
        <v>8401</v>
      </c>
    </row>
    <row r="63" spans="2:9" x14ac:dyDescent="0.35">
      <c r="C63" s="1165" t="e">
        <f t="shared" ref="C63" si="27">IF(D64="","",C61+1)</f>
        <v>#DIV/0!</v>
      </c>
      <c r="D63" s="581" t="e">
        <f t="shared" si="0"/>
        <v>#DIV/0!</v>
      </c>
      <c r="E63" s="582" t="e">
        <f t="shared" si="2"/>
        <v>#DIV/0!</v>
      </c>
      <c r="F63" s="583" t="e">
        <f t="shared" si="1"/>
        <v>#DIV/0!</v>
      </c>
      <c r="G63" s="583" t="e">
        <f t="shared" si="3"/>
        <v>#DIV/0!</v>
      </c>
      <c r="H63" s="588"/>
      <c r="I63" s="588" t="e">
        <f t="shared" si="23"/>
        <v>#DIV/0!</v>
      </c>
    </row>
    <row r="64" spans="2:9" x14ac:dyDescent="0.35">
      <c r="C64" s="1165"/>
      <c r="D64" s="581" t="e">
        <f t="shared" si="0"/>
        <v>#DIV/0!</v>
      </c>
      <c r="E64" s="582" t="e">
        <f t="shared" si="2"/>
        <v>#DIV/0!</v>
      </c>
      <c r="F64" s="583" t="e">
        <f t="shared" si="1"/>
        <v>#DIV/0!</v>
      </c>
      <c r="G64" s="583" t="e">
        <f t="shared" si="3"/>
        <v>#DIV/0!</v>
      </c>
      <c r="H64" s="588"/>
      <c r="I64" s="590">
        <f t="shared" si="4"/>
        <v>8766</v>
      </c>
    </row>
    <row r="65" spans="3:9" x14ac:dyDescent="0.35">
      <c r="C65" s="1164" t="e">
        <f t="shared" ref="C65" si="28">IF(D66="","",C63+1)</f>
        <v>#DIV/0!</v>
      </c>
      <c r="D65" s="578" t="e">
        <f t="shared" si="0"/>
        <v>#DIV/0!</v>
      </c>
      <c r="E65" s="579" t="e">
        <f t="shared" si="2"/>
        <v>#DIV/0!</v>
      </c>
      <c r="F65" s="580" t="e">
        <f t="shared" si="1"/>
        <v>#DIV/0!</v>
      </c>
      <c r="G65" s="580" t="e">
        <f t="shared" si="3"/>
        <v>#DIV/0!</v>
      </c>
      <c r="H65" s="588"/>
      <c r="I65" s="588" t="e">
        <f t="shared" si="23"/>
        <v>#DIV/0!</v>
      </c>
    </row>
    <row r="66" spans="3:9" x14ac:dyDescent="0.35">
      <c r="C66" s="1164"/>
      <c r="D66" s="578" t="e">
        <f t="shared" si="0"/>
        <v>#DIV/0!</v>
      </c>
      <c r="E66" s="579" t="e">
        <f t="shared" si="2"/>
        <v>#DIV/0!</v>
      </c>
      <c r="F66" s="580" t="e">
        <f t="shared" si="1"/>
        <v>#DIV/0!</v>
      </c>
      <c r="G66" s="580" t="e">
        <f t="shared" si="3"/>
        <v>#DIV/0!</v>
      </c>
      <c r="H66" s="588"/>
      <c r="I66" s="590">
        <f t="shared" si="4"/>
        <v>9132</v>
      </c>
    </row>
    <row r="67" spans="3:9" x14ac:dyDescent="0.35">
      <c r="C67" s="1165" t="e">
        <f t="shared" ref="C67" si="29">IF(D68="","",C65+1)</f>
        <v>#DIV/0!</v>
      </c>
      <c r="D67" s="581" t="e">
        <f t="shared" si="0"/>
        <v>#DIV/0!</v>
      </c>
      <c r="E67" s="582" t="e">
        <f t="shared" si="2"/>
        <v>#DIV/0!</v>
      </c>
      <c r="F67" s="583" t="e">
        <f t="shared" si="1"/>
        <v>#DIV/0!</v>
      </c>
      <c r="G67" s="583" t="e">
        <f t="shared" si="3"/>
        <v>#DIV/0!</v>
      </c>
      <c r="H67" s="588"/>
      <c r="I67" s="588" t="e">
        <f t="shared" si="23"/>
        <v>#DIV/0!</v>
      </c>
    </row>
    <row r="68" spans="3:9" x14ac:dyDescent="0.35">
      <c r="C68" s="1165"/>
      <c r="D68" s="581" t="e">
        <f t="shared" si="0"/>
        <v>#DIV/0!</v>
      </c>
      <c r="E68" s="582" t="e">
        <f t="shared" si="2"/>
        <v>#DIV/0!</v>
      </c>
      <c r="F68" s="583" t="e">
        <f t="shared" si="1"/>
        <v>#DIV/0!</v>
      </c>
      <c r="G68" s="583" t="e">
        <f t="shared" si="3"/>
        <v>#DIV/0!</v>
      </c>
      <c r="H68" s="588"/>
      <c r="I68" s="590">
        <f t="shared" si="4"/>
        <v>9497</v>
      </c>
    </row>
    <row r="69" spans="3:9" x14ac:dyDescent="0.35">
      <c r="C69" s="1164" t="e">
        <f t="shared" ref="C69" si="30">IF(D70="","",C67+1)</f>
        <v>#DIV/0!</v>
      </c>
      <c r="D69" s="578" t="e">
        <f t="shared" si="0"/>
        <v>#DIV/0!</v>
      </c>
      <c r="E69" s="579" t="e">
        <f t="shared" si="2"/>
        <v>#DIV/0!</v>
      </c>
      <c r="F69" s="580" t="e">
        <f t="shared" si="1"/>
        <v>#DIV/0!</v>
      </c>
      <c r="G69" s="580" t="e">
        <f t="shared" si="3"/>
        <v>#DIV/0!</v>
      </c>
      <c r="H69" s="588"/>
      <c r="I69" s="588" t="e">
        <f t="shared" si="23"/>
        <v>#DIV/0!</v>
      </c>
    </row>
    <row r="70" spans="3:9" x14ac:dyDescent="0.35">
      <c r="C70" s="1164"/>
      <c r="D70" s="578" t="e">
        <f t="shared" si="0"/>
        <v>#DIV/0!</v>
      </c>
      <c r="E70" s="579" t="e">
        <f t="shared" si="2"/>
        <v>#DIV/0!</v>
      </c>
      <c r="F70" s="580" t="e">
        <f t="shared" si="1"/>
        <v>#DIV/0!</v>
      </c>
      <c r="G70" s="580" t="e">
        <f t="shared" si="3"/>
        <v>#DIV/0!</v>
      </c>
      <c r="H70" s="588"/>
      <c r="I70" s="590">
        <f t="shared" si="4"/>
        <v>9862</v>
      </c>
    </row>
    <row r="71" spans="3:9" x14ac:dyDescent="0.35">
      <c r="C71" s="1165" t="e">
        <f t="shared" ref="C71" si="31">IF(D72="","",C69+1)</f>
        <v>#DIV/0!</v>
      </c>
      <c r="D71" s="581" t="e">
        <f t="shared" si="0"/>
        <v>#DIV/0!</v>
      </c>
      <c r="E71" s="582" t="e">
        <f t="shared" si="2"/>
        <v>#DIV/0!</v>
      </c>
      <c r="F71" s="583" t="e">
        <f t="shared" si="1"/>
        <v>#DIV/0!</v>
      </c>
      <c r="G71" s="583" t="e">
        <f t="shared" si="3"/>
        <v>#DIV/0!</v>
      </c>
      <c r="H71" s="588"/>
      <c r="I71" s="588" t="e">
        <f t="shared" si="23"/>
        <v>#DIV/0!</v>
      </c>
    </row>
    <row r="72" spans="3:9" x14ac:dyDescent="0.35">
      <c r="C72" s="1165"/>
      <c r="D72" s="581" t="e">
        <f t="shared" si="0"/>
        <v>#DIV/0!</v>
      </c>
      <c r="E72" s="582" t="e">
        <f t="shared" si="2"/>
        <v>#DIV/0!</v>
      </c>
      <c r="F72" s="583" t="e">
        <f t="shared" si="1"/>
        <v>#DIV/0!</v>
      </c>
      <c r="G72" s="583" t="e">
        <f t="shared" si="3"/>
        <v>#DIV/0!</v>
      </c>
      <c r="H72" s="588"/>
      <c r="I72" s="590">
        <f t="shared" si="4"/>
        <v>10227</v>
      </c>
    </row>
    <row r="73" spans="3:9" x14ac:dyDescent="0.35">
      <c r="C73" s="1164" t="e">
        <f t="shared" ref="C73" si="32">IF(D74="","",C71+1)</f>
        <v>#DIV/0!</v>
      </c>
      <c r="D73" s="578" t="e">
        <f t="shared" si="0"/>
        <v>#DIV/0!</v>
      </c>
      <c r="E73" s="579" t="e">
        <f t="shared" si="2"/>
        <v>#DIV/0!</v>
      </c>
      <c r="F73" s="580" t="e">
        <f t="shared" si="1"/>
        <v>#DIV/0!</v>
      </c>
      <c r="G73" s="580" t="e">
        <f t="shared" si="3"/>
        <v>#DIV/0!</v>
      </c>
      <c r="H73" s="588"/>
      <c r="I73" s="588" t="e">
        <f t="shared" si="23"/>
        <v>#DIV/0!</v>
      </c>
    </row>
    <row r="74" spans="3:9" x14ac:dyDescent="0.35">
      <c r="C74" s="1164"/>
      <c r="D74" s="578" t="e">
        <f t="shared" si="0"/>
        <v>#DIV/0!</v>
      </c>
      <c r="E74" s="579" t="e">
        <f t="shared" si="2"/>
        <v>#DIV/0!</v>
      </c>
      <c r="F74" s="580" t="e">
        <f t="shared" si="1"/>
        <v>#DIV/0!</v>
      </c>
      <c r="G74" s="580" t="e">
        <f t="shared" si="3"/>
        <v>#DIV/0!</v>
      </c>
      <c r="H74" s="588"/>
      <c r="I74" s="590">
        <f t="shared" si="4"/>
        <v>10593</v>
      </c>
    </row>
    <row r="75" spans="3:9" x14ac:dyDescent="0.35">
      <c r="C75" s="1165" t="e">
        <f t="shared" ref="C75" si="33">IF(D76="","",C73+1)</f>
        <v>#DIV/0!</v>
      </c>
      <c r="D75" s="581" t="e">
        <f t="shared" si="0"/>
        <v>#DIV/0!</v>
      </c>
      <c r="E75" s="582" t="e">
        <f t="shared" si="2"/>
        <v>#DIV/0!</v>
      </c>
      <c r="F75" s="583" t="e">
        <f t="shared" si="1"/>
        <v>#DIV/0!</v>
      </c>
      <c r="G75" s="583" t="e">
        <f t="shared" si="3"/>
        <v>#DIV/0!</v>
      </c>
      <c r="H75" s="588"/>
      <c r="I75" s="588" t="e">
        <f t="shared" si="23"/>
        <v>#DIV/0!</v>
      </c>
    </row>
    <row r="76" spans="3:9" x14ac:dyDescent="0.35">
      <c r="C76" s="1165"/>
      <c r="D76" s="581" t="e">
        <f t="shared" si="0"/>
        <v>#DIV/0!</v>
      </c>
      <c r="E76" s="582" t="e">
        <f t="shared" si="2"/>
        <v>#DIV/0!</v>
      </c>
      <c r="F76" s="583" t="e">
        <f t="shared" si="1"/>
        <v>#DIV/0!</v>
      </c>
      <c r="G76" s="583" t="e">
        <f t="shared" si="3"/>
        <v>#DIV/0!</v>
      </c>
      <c r="H76" s="588"/>
      <c r="I76" s="590">
        <f t="shared" si="4"/>
        <v>10958</v>
      </c>
    </row>
    <row r="77" spans="3:9" x14ac:dyDescent="0.35">
      <c r="C77" s="1164" t="e">
        <f t="shared" ref="C77" si="34">IF(D78="","",C75+1)</f>
        <v>#DIV/0!</v>
      </c>
      <c r="D77" s="578" t="e">
        <f t="shared" si="0"/>
        <v>#DIV/0!</v>
      </c>
      <c r="E77" s="579" t="e">
        <f t="shared" si="2"/>
        <v>#DIV/0!</v>
      </c>
      <c r="F77" s="580" t="e">
        <f t="shared" si="1"/>
        <v>#DIV/0!</v>
      </c>
      <c r="G77" s="580" t="e">
        <f t="shared" si="3"/>
        <v>#DIV/0!</v>
      </c>
      <c r="H77" s="588"/>
      <c r="I77" s="588" t="e">
        <f t="shared" si="23"/>
        <v>#DIV/0!</v>
      </c>
    </row>
    <row r="78" spans="3:9" x14ac:dyDescent="0.35">
      <c r="C78" s="1164"/>
      <c r="D78" s="578" t="e">
        <f t="shared" si="0"/>
        <v>#DIV/0!</v>
      </c>
      <c r="E78" s="579" t="e">
        <f t="shared" si="2"/>
        <v>#DIV/0!</v>
      </c>
      <c r="F78" s="580" t="e">
        <f t="shared" si="1"/>
        <v>#DIV/0!</v>
      </c>
      <c r="G78" s="580" t="e">
        <f t="shared" si="3"/>
        <v>#DIV/0!</v>
      </c>
      <c r="H78" s="588"/>
      <c r="I78" s="590">
        <f t="shared" si="4"/>
        <v>11323</v>
      </c>
    </row>
    <row r="79" spans="3:9" x14ac:dyDescent="0.35">
      <c r="C79" s="1165" t="e">
        <f t="shared" ref="C79" si="35">IF(D80="","",C77+1)</f>
        <v>#DIV/0!</v>
      </c>
      <c r="D79" s="581" t="e">
        <f t="shared" si="0"/>
        <v>#DIV/0!</v>
      </c>
      <c r="E79" s="582" t="e">
        <f t="shared" si="2"/>
        <v>#DIV/0!</v>
      </c>
      <c r="F79" s="583" t="e">
        <f t="shared" si="1"/>
        <v>#DIV/0!</v>
      </c>
      <c r="G79" s="583" t="e">
        <f t="shared" si="3"/>
        <v>#DIV/0!</v>
      </c>
      <c r="H79" s="588"/>
      <c r="I79" s="588" t="e">
        <f t="shared" si="23"/>
        <v>#DIV/0!</v>
      </c>
    </row>
    <row r="80" spans="3:9" x14ac:dyDescent="0.35">
      <c r="C80" s="1165"/>
      <c r="D80" s="581" t="e">
        <f t="shared" si="0"/>
        <v>#DIV/0!</v>
      </c>
      <c r="E80" s="582" t="e">
        <f t="shared" si="2"/>
        <v>#DIV/0!</v>
      </c>
      <c r="F80" s="583" t="e">
        <f t="shared" si="1"/>
        <v>#DIV/0!</v>
      </c>
      <c r="G80" s="583" t="e">
        <f t="shared" si="3"/>
        <v>#DIV/0!</v>
      </c>
      <c r="H80" s="588"/>
      <c r="I80" s="590">
        <f t="shared" si="4"/>
        <v>11688</v>
      </c>
    </row>
    <row r="81" spans="3:9" x14ac:dyDescent="0.35">
      <c r="C81" s="1164" t="e">
        <f t="shared" ref="C81" si="36">IF(D82="","",C79+1)</f>
        <v>#DIV/0!</v>
      </c>
      <c r="D81" s="578" t="e">
        <f t="shared" si="0"/>
        <v>#DIV/0!</v>
      </c>
      <c r="E81" s="579" t="e">
        <f t="shared" si="2"/>
        <v>#DIV/0!</v>
      </c>
      <c r="F81" s="580" t="e">
        <f t="shared" si="1"/>
        <v>#DIV/0!</v>
      </c>
      <c r="G81" s="580" t="e">
        <f t="shared" si="3"/>
        <v>#DIV/0!</v>
      </c>
      <c r="H81" s="588"/>
      <c r="I81" s="588" t="e">
        <f t="shared" si="23"/>
        <v>#DIV/0!</v>
      </c>
    </row>
    <row r="82" spans="3:9" x14ac:dyDescent="0.35">
      <c r="C82" s="1164"/>
      <c r="D82" s="578" t="e">
        <f t="shared" si="0"/>
        <v>#DIV/0!</v>
      </c>
      <c r="E82" s="579" t="e">
        <f t="shared" si="2"/>
        <v>#DIV/0!</v>
      </c>
      <c r="F82" s="580" t="e">
        <f t="shared" si="1"/>
        <v>#DIV/0!</v>
      </c>
      <c r="G82" s="580" t="e">
        <f t="shared" si="3"/>
        <v>#DIV/0!</v>
      </c>
      <c r="H82" s="588"/>
      <c r="I82" s="590">
        <f t="shared" si="4"/>
        <v>12054</v>
      </c>
    </row>
    <row r="83" spans="3:9" x14ac:dyDescent="0.35">
      <c r="C83" s="1165" t="e">
        <f t="shared" ref="C83" si="37">IF(D84="","",C81+1)</f>
        <v>#DIV/0!</v>
      </c>
      <c r="D83" s="581" t="e">
        <f t="shared" si="0"/>
        <v>#DIV/0!</v>
      </c>
      <c r="E83" s="582" t="e">
        <f t="shared" si="2"/>
        <v>#DIV/0!</v>
      </c>
      <c r="F83" s="583" t="e">
        <f t="shared" si="1"/>
        <v>#DIV/0!</v>
      </c>
      <c r="G83" s="583" t="e">
        <f t="shared" si="3"/>
        <v>#DIV/0!</v>
      </c>
      <c r="H83" s="588"/>
      <c r="I83" s="588" t="e">
        <f t="shared" si="23"/>
        <v>#DIV/0!</v>
      </c>
    </row>
    <row r="84" spans="3:9" x14ac:dyDescent="0.35">
      <c r="C84" s="1165"/>
      <c r="D84" s="581" t="e">
        <f t="shared" si="0"/>
        <v>#DIV/0!</v>
      </c>
      <c r="E84" s="582" t="e">
        <f t="shared" si="2"/>
        <v>#DIV/0!</v>
      </c>
      <c r="F84" s="583" t="e">
        <f t="shared" si="1"/>
        <v>#DIV/0!</v>
      </c>
      <c r="G84" s="583" t="e">
        <f t="shared" si="3"/>
        <v>#DIV/0!</v>
      </c>
      <c r="H84" s="588"/>
      <c r="I84" s="590">
        <f t="shared" si="4"/>
        <v>12419</v>
      </c>
    </row>
    <row r="85" spans="3:9" x14ac:dyDescent="0.35">
      <c r="C85" s="1164" t="e">
        <f t="shared" ref="C85" si="38">IF(D86="","",C83+1)</f>
        <v>#DIV/0!</v>
      </c>
      <c r="D85" s="578" t="e">
        <f t="shared" si="0"/>
        <v>#DIV/0!</v>
      </c>
      <c r="E85" s="579" t="e">
        <f t="shared" si="2"/>
        <v>#DIV/0!</v>
      </c>
      <c r="F85" s="580" t="e">
        <f t="shared" si="1"/>
        <v>#DIV/0!</v>
      </c>
      <c r="G85" s="580" t="e">
        <f t="shared" si="3"/>
        <v>#DIV/0!</v>
      </c>
      <c r="H85" s="588"/>
      <c r="I85" s="588" t="e">
        <f t="shared" si="23"/>
        <v>#DIV/0!</v>
      </c>
    </row>
    <row r="86" spans="3:9" x14ac:dyDescent="0.35">
      <c r="C86" s="1164"/>
      <c r="D86" s="578" t="e">
        <f t="shared" ref="D86:D90" si="39">IF(D85="","",IF(D85+1&lt;$I$16+1,D85+1,""))</f>
        <v>#DIV/0!</v>
      </c>
      <c r="E86" s="579" t="e">
        <f t="shared" si="2"/>
        <v>#DIV/0!</v>
      </c>
      <c r="F86" s="580" t="e">
        <f t="shared" ref="F86:F90" si="40">IF(D86="","",IF(D86=$I$16,$I$15,$I$13))</f>
        <v>#DIV/0!</v>
      </c>
      <c r="G86" s="580" t="e">
        <f t="shared" si="3"/>
        <v>#DIV/0!</v>
      </c>
      <c r="H86" s="588"/>
      <c r="I86" s="590">
        <f t="shared" si="4"/>
        <v>12784</v>
      </c>
    </row>
    <row r="87" spans="3:9" x14ac:dyDescent="0.35">
      <c r="C87" s="1165" t="e">
        <f t="shared" ref="C87" si="41">IF(D88="","",C85+1)</f>
        <v>#DIV/0!</v>
      </c>
      <c r="D87" s="581" t="e">
        <f t="shared" si="39"/>
        <v>#DIV/0!</v>
      </c>
      <c r="E87" s="582" t="e">
        <f t="shared" ref="E87:E90" si="42">IF(D87="","",DATE(YEAR(E86),MONTH(E86)+6,DAY(E86)))</f>
        <v>#DIV/0!</v>
      </c>
      <c r="F87" s="583" t="e">
        <f t="shared" si="40"/>
        <v>#DIV/0!</v>
      </c>
      <c r="G87" s="583" t="e">
        <f t="shared" ref="G87:G90" si="43">IF(D87="","",F87+G86)</f>
        <v>#DIV/0!</v>
      </c>
      <c r="H87" s="588"/>
      <c r="I87" s="588" t="e">
        <f t="shared" si="23"/>
        <v>#DIV/0!</v>
      </c>
    </row>
    <row r="88" spans="3:9" x14ac:dyDescent="0.35">
      <c r="C88" s="1165"/>
      <c r="D88" s="581" t="e">
        <f t="shared" si="39"/>
        <v>#DIV/0!</v>
      </c>
      <c r="E88" s="582" t="e">
        <f t="shared" si="42"/>
        <v>#DIV/0!</v>
      </c>
      <c r="F88" s="583" t="e">
        <f t="shared" si="40"/>
        <v>#DIV/0!</v>
      </c>
      <c r="G88" s="583" t="e">
        <f t="shared" si="43"/>
        <v>#DIV/0!</v>
      </c>
      <c r="H88" s="588"/>
      <c r="I88" s="590">
        <f t="shared" si="4"/>
        <v>13149</v>
      </c>
    </row>
    <row r="89" spans="3:9" x14ac:dyDescent="0.35">
      <c r="C89" s="1164" t="e">
        <f t="shared" ref="C89" si="44">IF(D90="","",C87+1)</f>
        <v>#DIV/0!</v>
      </c>
      <c r="D89" s="578" t="e">
        <f t="shared" si="39"/>
        <v>#DIV/0!</v>
      </c>
      <c r="E89" s="579" t="e">
        <f t="shared" si="42"/>
        <v>#DIV/0!</v>
      </c>
      <c r="F89" s="580" t="e">
        <f t="shared" si="40"/>
        <v>#DIV/0!</v>
      </c>
      <c r="G89" s="580" t="e">
        <f t="shared" si="43"/>
        <v>#DIV/0!</v>
      </c>
      <c r="H89" s="588"/>
      <c r="I89" s="588" t="e">
        <f t="shared" si="23"/>
        <v>#DIV/0!</v>
      </c>
    </row>
    <row r="90" spans="3:9" x14ac:dyDescent="0.35">
      <c r="C90" s="1164"/>
      <c r="D90" s="578" t="e">
        <f t="shared" si="39"/>
        <v>#DIV/0!</v>
      </c>
      <c r="E90" s="579" t="e">
        <f t="shared" si="42"/>
        <v>#DIV/0!</v>
      </c>
      <c r="F90" s="580" t="e">
        <f t="shared" si="40"/>
        <v>#DIV/0!</v>
      </c>
      <c r="G90" s="580" t="e">
        <f t="shared" si="43"/>
        <v>#DIV/0!</v>
      </c>
      <c r="H90" s="588"/>
      <c r="I90" s="590">
        <f t="shared" ref="I90" si="45">DATE(YEAR(I88)+1,MONTH(I88),DAY(I88))</f>
        <v>13515</v>
      </c>
    </row>
    <row r="91" spans="3:9" x14ac:dyDescent="0.35">
      <c r="C91" s="586"/>
      <c r="D91" s="586"/>
      <c r="E91" s="586"/>
      <c r="F91" s="586"/>
      <c r="G91" s="586"/>
      <c r="H91" s="588"/>
      <c r="I91" s="588"/>
    </row>
    <row r="92" spans="3:9" x14ac:dyDescent="0.35">
      <c r="C92" s="586"/>
      <c r="D92" s="586"/>
      <c r="E92" s="586"/>
      <c r="F92" s="586"/>
      <c r="G92" s="586"/>
      <c r="H92" s="588"/>
      <c r="I92" s="588"/>
    </row>
    <row r="93" spans="3:9" ht="255" customHeight="1" x14ac:dyDescent="0.35">
      <c r="C93" s="1166" t="s">
        <v>367</v>
      </c>
      <c r="D93" s="1166"/>
      <c r="E93" s="1166"/>
      <c r="F93" s="1166"/>
      <c r="G93" s="1166"/>
      <c r="H93" s="588"/>
      <c r="I93" s="588"/>
    </row>
  </sheetData>
  <sheetProtection algorithmName="SHA-512" hashValue="2KkDZVcROw+V+QJ81Pi27ZGGjyzipEmel/fJeJa8dfxy5mhjQ8Uz/EFggmG9Jl6FhX+HXMZAjbxWURdkco0VnA==" saltValue="H13duwCBWXmsJQJ/5IdnOg==" spinCount="100000" sheet="1" objects="1" scenarios="1"/>
  <autoFilter ref="D20:D90" xr:uid="{00000000-0009-0000-0000-00000F000000}"/>
  <mergeCells count="44">
    <mergeCell ref="C93:G93"/>
    <mergeCell ref="D6:F6"/>
    <mergeCell ref="D8:F8"/>
    <mergeCell ref="C81:C82"/>
    <mergeCell ref="C83:C84"/>
    <mergeCell ref="C57:C58"/>
    <mergeCell ref="C59:C60"/>
    <mergeCell ref="C61:C62"/>
    <mergeCell ref="C63:C64"/>
    <mergeCell ref="C65:C66"/>
    <mergeCell ref="C67:C68"/>
    <mergeCell ref="C45:C46"/>
    <mergeCell ref="C47:C48"/>
    <mergeCell ref="C49:C50"/>
    <mergeCell ref="C51:C52"/>
    <mergeCell ref="C53:C54"/>
    <mergeCell ref="C85:C86"/>
    <mergeCell ref="C87:C88"/>
    <mergeCell ref="C89:C90"/>
    <mergeCell ref="C69:C70"/>
    <mergeCell ref="C71:C72"/>
    <mergeCell ref="C73:C74"/>
    <mergeCell ref="C75:C76"/>
    <mergeCell ref="C77:C78"/>
    <mergeCell ref="C79:C80"/>
    <mergeCell ref="C55:C56"/>
    <mergeCell ref="C33:C34"/>
    <mergeCell ref="C35:C36"/>
    <mergeCell ref="C37:C38"/>
    <mergeCell ref="C39:C40"/>
    <mergeCell ref="C41:C42"/>
    <mergeCell ref="C43:C44"/>
    <mergeCell ref="G19:G20"/>
    <mergeCell ref="C31:C32"/>
    <mergeCell ref="D7:F7"/>
    <mergeCell ref="C19:C20"/>
    <mergeCell ref="D19:D20"/>
    <mergeCell ref="E19:E20"/>
    <mergeCell ref="F19:F20"/>
    <mergeCell ref="C21:C22"/>
    <mergeCell ref="C23:C24"/>
    <mergeCell ref="C25:C26"/>
    <mergeCell ref="C27:C28"/>
    <mergeCell ref="C29:C30"/>
  </mergeCells>
  <conditionalFormatting sqref="G21:G90">
    <cfRule type="cellIs" dxfId="0" priority="1" stopIfTrue="1" operator="equal">
      <formula>$D$12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G229"/>
  <sheetViews>
    <sheetView showGridLines="0" zoomScale="85" zoomScaleNormal="85" workbookViewId="0">
      <selection activeCell="E9" sqref="E9"/>
    </sheetView>
  </sheetViews>
  <sheetFormatPr defaultRowHeight="14.5" x14ac:dyDescent="0.35"/>
  <cols>
    <col min="2" max="2" width="18.54296875" customWidth="1"/>
    <col min="3" max="3" width="46.453125" customWidth="1"/>
    <col min="4" max="5" width="27.81640625" customWidth="1"/>
    <col min="6" max="6" width="23.1796875" customWidth="1"/>
  </cols>
  <sheetData>
    <row r="1" spans="2:7" ht="15" thickBot="1" x14ac:dyDescent="0.4">
      <c r="B1" s="773" t="s">
        <v>490</v>
      </c>
    </row>
    <row r="2" spans="2:7" ht="39.5" thickBot="1" x14ac:dyDescent="0.4">
      <c r="B2" s="409" t="s">
        <v>24</v>
      </c>
      <c r="C2" s="409" t="s">
        <v>25</v>
      </c>
      <c r="D2" s="409" t="s">
        <v>240</v>
      </c>
      <c r="E2" s="410" t="s">
        <v>198</v>
      </c>
      <c r="F2" s="410" t="s">
        <v>82</v>
      </c>
    </row>
    <row r="3" spans="2:7" ht="28" thickBot="1" x14ac:dyDescent="0.4">
      <c r="B3" s="1169" t="s">
        <v>98</v>
      </c>
      <c r="C3" s="411" t="s">
        <v>100</v>
      </c>
      <c r="D3" s="412" t="s">
        <v>73</v>
      </c>
      <c r="E3" s="412">
        <v>41</v>
      </c>
      <c r="F3" s="413">
        <v>25</v>
      </c>
    </row>
    <row r="4" spans="2:7" ht="28" thickBot="1" x14ac:dyDescent="0.4">
      <c r="B4" s="1169"/>
      <c r="C4" s="411" t="s">
        <v>101</v>
      </c>
      <c r="D4" s="412" t="s">
        <v>73</v>
      </c>
      <c r="E4" s="412">
        <v>44.9</v>
      </c>
      <c r="F4" s="413">
        <v>25</v>
      </c>
    </row>
    <row r="5" spans="2:7" ht="26.5" thickBot="1" x14ac:dyDescent="0.4">
      <c r="B5" s="1169"/>
      <c r="C5" s="411" t="s">
        <v>26</v>
      </c>
      <c r="D5" s="412" t="s">
        <v>199</v>
      </c>
      <c r="E5" s="412">
        <v>13.5</v>
      </c>
      <c r="F5" s="413">
        <v>25</v>
      </c>
    </row>
    <row r="6" spans="2:7" ht="26.5" thickBot="1" x14ac:dyDescent="0.4">
      <c r="B6" s="1169"/>
      <c r="C6" s="411" t="s">
        <v>27</v>
      </c>
      <c r="D6" s="412" t="s">
        <v>199</v>
      </c>
      <c r="E6" s="412">
        <v>13.5</v>
      </c>
      <c r="F6" s="413">
        <v>25</v>
      </c>
    </row>
    <row r="7" spans="2:7" ht="26.5" thickBot="1" x14ac:dyDescent="0.4">
      <c r="B7" s="1170"/>
      <c r="C7" s="411" t="s">
        <v>28</v>
      </c>
      <c r="D7" s="412" t="s">
        <v>199</v>
      </c>
      <c r="E7" s="412">
        <v>25</v>
      </c>
      <c r="F7" s="413">
        <v>25</v>
      </c>
    </row>
    <row r="8" spans="2:7" ht="26.5" thickBot="1" x14ac:dyDescent="0.4">
      <c r="B8" s="1169" t="s">
        <v>99</v>
      </c>
      <c r="C8" s="414" t="s">
        <v>74</v>
      </c>
      <c r="D8" s="415" t="s">
        <v>29</v>
      </c>
      <c r="E8" s="415">
        <v>260</v>
      </c>
      <c r="F8" s="413">
        <v>35</v>
      </c>
    </row>
    <row r="9" spans="2:7" ht="26.5" thickBot="1" x14ac:dyDescent="0.4">
      <c r="B9" s="1169"/>
      <c r="C9" s="414" t="s">
        <v>102</v>
      </c>
      <c r="D9" s="415" t="s">
        <v>30</v>
      </c>
      <c r="E9" s="415">
        <v>380</v>
      </c>
      <c r="F9" s="413">
        <v>35</v>
      </c>
    </row>
    <row r="10" spans="2:7" ht="26.5" thickBot="1" x14ac:dyDescent="0.4">
      <c r="B10" s="1169"/>
      <c r="C10" s="414" t="s">
        <v>31</v>
      </c>
      <c r="D10" s="415" t="s">
        <v>32</v>
      </c>
      <c r="E10" s="415">
        <v>100</v>
      </c>
      <c r="F10" s="413">
        <v>10</v>
      </c>
    </row>
    <row r="11" spans="2:7" ht="26.5" thickBot="1" x14ac:dyDescent="0.4">
      <c r="B11" s="1170"/>
      <c r="C11" s="414" t="s">
        <v>33</v>
      </c>
      <c r="D11" s="415" t="s">
        <v>32</v>
      </c>
      <c r="E11" s="415">
        <v>70</v>
      </c>
      <c r="F11" s="413">
        <v>10</v>
      </c>
    </row>
    <row r="12" spans="2:7" ht="26.5" thickBot="1" x14ac:dyDescent="0.4">
      <c r="B12" s="409" t="s">
        <v>24</v>
      </c>
      <c r="C12" s="409" t="s">
        <v>25</v>
      </c>
      <c r="D12" s="409" t="s">
        <v>241</v>
      </c>
      <c r="E12" s="410" t="s">
        <v>83</v>
      </c>
      <c r="F12" s="410" t="s">
        <v>81</v>
      </c>
    </row>
    <row r="13" spans="2:7" ht="27.75" customHeight="1" thickBot="1" x14ac:dyDescent="0.4">
      <c r="B13" s="1168" t="s">
        <v>210</v>
      </c>
      <c r="C13" s="416"/>
      <c r="D13" s="417"/>
      <c r="E13" s="417"/>
      <c r="F13" s="413"/>
      <c r="G13" s="310"/>
    </row>
    <row r="14" spans="2:7" ht="39" customHeight="1" thickBot="1" x14ac:dyDescent="0.4">
      <c r="B14" s="1169"/>
      <c r="C14" s="416" t="s">
        <v>406</v>
      </c>
      <c r="D14" s="714">
        <v>3</v>
      </c>
      <c r="E14" s="417">
        <v>6100</v>
      </c>
      <c r="F14" s="413">
        <v>15</v>
      </c>
      <c r="G14" s="310">
        <v>3</v>
      </c>
    </row>
    <row r="15" spans="2:7" ht="39.5" thickBot="1" x14ac:dyDescent="0.4">
      <c r="B15" s="1169"/>
      <c r="C15" s="418" t="s">
        <v>328</v>
      </c>
      <c r="D15" s="715">
        <v>4</v>
      </c>
      <c r="E15" s="419">
        <v>6900</v>
      </c>
      <c r="F15" s="413">
        <v>15</v>
      </c>
      <c r="G15" s="310">
        <v>4</v>
      </c>
    </row>
    <row r="16" spans="2:7" ht="39.5" thickBot="1" x14ac:dyDescent="0.4">
      <c r="B16" s="1169"/>
      <c r="C16" s="418" t="s">
        <v>329</v>
      </c>
      <c r="D16" s="716">
        <v>6</v>
      </c>
      <c r="E16" s="419">
        <v>9400</v>
      </c>
      <c r="F16" s="413">
        <v>15</v>
      </c>
      <c r="G16" s="310">
        <v>6</v>
      </c>
    </row>
    <row r="17" spans="2:7" ht="28" thickBot="1" x14ac:dyDescent="0.4">
      <c r="B17" s="1169"/>
      <c r="C17" s="418" t="s">
        <v>407</v>
      </c>
      <c r="D17" s="419" t="s">
        <v>408</v>
      </c>
      <c r="E17" s="419">
        <v>1000</v>
      </c>
      <c r="F17" s="413">
        <v>15</v>
      </c>
      <c r="G17" s="310"/>
    </row>
    <row r="18" spans="2:7" ht="39.5" thickBot="1" x14ac:dyDescent="0.4">
      <c r="B18" s="1170"/>
      <c r="C18" s="418" t="s">
        <v>414</v>
      </c>
      <c r="D18" s="419" t="s">
        <v>330</v>
      </c>
      <c r="E18" s="420">
        <v>3000</v>
      </c>
      <c r="F18" s="413">
        <v>15</v>
      </c>
    </row>
    <row r="19" spans="2:7" ht="26.5" thickBot="1" x14ac:dyDescent="0.4">
      <c r="B19" s="409" t="s">
        <v>24</v>
      </c>
      <c r="C19" s="409" t="s">
        <v>25</v>
      </c>
      <c r="D19" s="409" t="s">
        <v>240</v>
      </c>
      <c r="E19" s="410" t="s">
        <v>83</v>
      </c>
      <c r="F19" s="410" t="s">
        <v>81</v>
      </c>
    </row>
    <row r="20" spans="2:7" ht="19.5" customHeight="1" thickBot="1" x14ac:dyDescent="0.4">
      <c r="B20" s="1168" t="s">
        <v>42</v>
      </c>
      <c r="C20" s="421"/>
      <c r="D20" s="422"/>
      <c r="E20" s="422"/>
      <c r="F20" s="413">
        <v>15</v>
      </c>
    </row>
    <row r="21" spans="2:7" ht="26.5" thickBot="1" x14ac:dyDescent="0.4">
      <c r="B21" s="1169"/>
      <c r="C21" s="421" t="s">
        <v>331</v>
      </c>
      <c r="D21" s="422" t="s">
        <v>75</v>
      </c>
      <c r="E21" s="422">
        <v>450</v>
      </c>
      <c r="F21" s="413">
        <v>15</v>
      </c>
    </row>
    <row r="22" spans="2:7" ht="15" thickBot="1" x14ac:dyDescent="0.4">
      <c r="B22" s="1169"/>
      <c r="C22" s="421" t="s">
        <v>332</v>
      </c>
      <c r="D22" s="422" t="s">
        <v>76</v>
      </c>
      <c r="E22" s="422">
        <v>1400</v>
      </c>
      <c r="F22" s="413">
        <v>15</v>
      </c>
    </row>
    <row r="23" spans="2:7" ht="15" thickBot="1" x14ac:dyDescent="0.4">
      <c r="B23" s="1169"/>
      <c r="C23" s="421" t="s">
        <v>333</v>
      </c>
      <c r="D23" s="422" t="s">
        <v>334</v>
      </c>
      <c r="E23" s="422">
        <v>175</v>
      </c>
      <c r="F23" s="413">
        <v>20</v>
      </c>
    </row>
    <row r="24" spans="2:7" ht="15" thickBot="1" x14ac:dyDescent="0.4">
      <c r="B24" s="1169"/>
      <c r="C24" s="421" t="s">
        <v>335</v>
      </c>
      <c r="D24" s="422" t="s">
        <v>77</v>
      </c>
      <c r="E24" s="422">
        <v>1750</v>
      </c>
      <c r="F24" s="413">
        <v>20</v>
      </c>
    </row>
    <row r="25" spans="2:7" ht="15" thickBot="1" x14ac:dyDescent="0.4">
      <c r="B25" s="1169"/>
      <c r="C25" s="421" t="s">
        <v>336</v>
      </c>
      <c r="D25" s="422" t="s">
        <v>78</v>
      </c>
      <c r="E25" s="422">
        <v>2250</v>
      </c>
      <c r="F25" s="413">
        <v>20</v>
      </c>
    </row>
    <row r="26" spans="2:7" ht="15" thickBot="1" x14ac:dyDescent="0.4">
      <c r="B26" s="1169"/>
      <c r="C26" s="421" t="s">
        <v>337</v>
      </c>
      <c r="D26" s="422" t="s">
        <v>79</v>
      </c>
      <c r="E26" s="422">
        <v>3200</v>
      </c>
      <c r="F26" s="413">
        <v>20</v>
      </c>
    </row>
    <row r="27" spans="2:7" ht="15" thickBot="1" x14ac:dyDescent="0.4">
      <c r="B27" s="1170"/>
      <c r="C27" s="421" t="s">
        <v>338</v>
      </c>
      <c r="D27" s="422" t="s">
        <v>80</v>
      </c>
      <c r="E27" s="422">
        <v>4100</v>
      </c>
      <c r="F27" s="413">
        <v>20</v>
      </c>
    </row>
    <row r="28" spans="2:7" ht="26.5" thickBot="1" x14ac:dyDescent="0.4">
      <c r="B28" s="1168" t="s">
        <v>43</v>
      </c>
      <c r="C28" s="423" t="s">
        <v>200</v>
      </c>
      <c r="D28" s="424" t="s">
        <v>44</v>
      </c>
      <c r="E28" s="424">
        <v>3750</v>
      </c>
      <c r="F28" s="413">
        <v>15</v>
      </c>
    </row>
    <row r="29" spans="2:7" ht="15" thickBot="1" x14ac:dyDescent="0.4">
      <c r="B29" s="1170"/>
      <c r="C29" s="423" t="s">
        <v>344</v>
      </c>
      <c r="D29" s="424" t="s">
        <v>201</v>
      </c>
      <c r="E29" s="424">
        <v>15</v>
      </c>
      <c r="F29" s="413">
        <v>20</v>
      </c>
    </row>
    <row r="30" spans="2:7" ht="26.5" thickBot="1" x14ac:dyDescent="0.4">
      <c r="B30" s="409" t="s">
        <v>24</v>
      </c>
      <c r="C30" s="409" t="s">
        <v>25</v>
      </c>
      <c r="D30" s="409" t="s">
        <v>240</v>
      </c>
      <c r="E30" s="410" t="s">
        <v>202</v>
      </c>
      <c r="F30" s="425" t="s">
        <v>81</v>
      </c>
    </row>
    <row r="31" spans="2:7" ht="15" thickBot="1" x14ac:dyDescent="0.4">
      <c r="B31" s="1171" t="s">
        <v>203</v>
      </c>
      <c r="C31" s="426"/>
      <c r="D31" s="427"/>
      <c r="E31" s="523"/>
      <c r="F31" s="429"/>
    </row>
    <row r="32" spans="2:7" ht="26.5" thickBot="1" x14ac:dyDescent="0.4">
      <c r="B32" s="1171"/>
      <c r="C32" s="426" t="s">
        <v>313</v>
      </c>
      <c r="D32" s="427" t="s">
        <v>339</v>
      </c>
      <c r="E32" s="530">
        <v>300</v>
      </c>
      <c r="F32" s="429">
        <v>12</v>
      </c>
    </row>
    <row r="33" spans="2:6" ht="15" thickBot="1" x14ac:dyDescent="0.4">
      <c r="B33" s="1171"/>
      <c r="C33" s="426" t="s">
        <v>85</v>
      </c>
      <c r="D33" s="427" t="s">
        <v>87</v>
      </c>
      <c r="E33" s="428">
        <v>2</v>
      </c>
      <c r="F33" s="429">
        <v>12</v>
      </c>
    </row>
    <row r="34" spans="2:6" ht="15" thickBot="1" x14ac:dyDescent="0.4">
      <c r="B34" s="1172"/>
      <c r="C34" s="426" t="s">
        <v>86</v>
      </c>
      <c r="D34" s="427" t="s">
        <v>88</v>
      </c>
      <c r="E34" s="428">
        <v>4</v>
      </c>
      <c r="F34" s="429">
        <v>12</v>
      </c>
    </row>
    <row r="35" spans="2:6" ht="26.25" customHeight="1" thickBot="1" x14ac:dyDescent="0.4">
      <c r="B35" s="409" t="s">
        <v>24</v>
      </c>
      <c r="C35" s="409" t="s">
        <v>25</v>
      </c>
      <c r="D35" s="409" t="s">
        <v>240</v>
      </c>
      <c r="E35" s="410" t="s">
        <v>208</v>
      </c>
      <c r="F35" s="425" t="s">
        <v>81</v>
      </c>
    </row>
    <row r="36" spans="2:6" ht="17.25" customHeight="1" thickBot="1" x14ac:dyDescent="0.4">
      <c r="B36" s="1168" t="s">
        <v>45</v>
      </c>
      <c r="C36" s="430" t="s">
        <v>211</v>
      </c>
      <c r="D36" s="431" t="s">
        <v>204</v>
      </c>
      <c r="E36" s="432">
        <v>2000</v>
      </c>
      <c r="F36" s="433">
        <v>25</v>
      </c>
    </row>
    <row r="37" spans="2:6" ht="17.25" customHeight="1" thickBot="1" x14ac:dyDescent="0.4">
      <c r="B37" s="1169"/>
      <c r="C37" s="434" t="s">
        <v>205</v>
      </c>
      <c r="D37" s="435" t="s">
        <v>206</v>
      </c>
      <c r="E37" s="436">
        <v>1700</v>
      </c>
      <c r="F37" s="433">
        <v>25</v>
      </c>
    </row>
    <row r="38" spans="2:6" ht="17.25" customHeight="1" thickBot="1" x14ac:dyDescent="0.4">
      <c r="B38" s="1170"/>
      <c r="C38" s="434" t="s">
        <v>212</v>
      </c>
      <c r="D38" s="435" t="s">
        <v>207</v>
      </c>
      <c r="E38" s="436">
        <v>1400</v>
      </c>
      <c r="F38" s="437">
        <v>25</v>
      </c>
    </row>
    <row r="39" spans="2:6" ht="15" thickBot="1" x14ac:dyDescent="0.4">
      <c r="B39" s="409" t="s">
        <v>24</v>
      </c>
      <c r="C39" s="409" t="s">
        <v>25</v>
      </c>
      <c r="D39" s="409" t="s">
        <v>240</v>
      </c>
      <c r="E39" s="410" t="s">
        <v>84</v>
      </c>
      <c r="F39" s="410"/>
    </row>
    <row r="40" spans="2:6" ht="39.5" thickBot="1" x14ac:dyDescent="0.4">
      <c r="B40" s="1168" t="s">
        <v>46</v>
      </c>
      <c r="C40" s="438" t="s">
        <v>340</v>
      </c>
      <c r="D40" s="439" t="s">
        <v>47</v>
      </c>
      <c r="E40" s="439">
        <v>2.5</v>
      </c>
      <c r="F40" s="433"/>
    </row>
    <row r="41" spans="2:6" ht="39.5" thickBot="1" x14ac:dyDescent="0.4">
      <c r="B41" s="1169"/>
      <c r="C41" s="438" t="s">
        <v>341</v>
      </c>
      <c r="D41" s="440" t="s">
        <v>48</v>
      </c>
      <c r="E41" s="440">
        <v>1.5</v>
      </c>
      <c r="F41" s="433"/>
    </row>
    <row r="42" spans="2:6" ht="39.5" thickBot="1" x14ac:dyDescent="0.4">
      <c r="B42" s="1169"/>
      <c r="C42" s="438" t="s">
        <v>342</v>
      </c>
      <c r="D42" s="440" t="s">
        <v>49</v>
      </c>
      <c r="E42" s="440">
        <v>1</v>
      </c>
      <c r="F42" s="433"/>
    </row>
    <row r="43" spans="2:6" ht="39.5" thickBot="1" x14ac:dyDescent="0.4">
      <c r="B43" s="1170"/>
      <c r="C43" s="438" t="s">
        <v>343</v>
      </c>
      <c r="D43" s="440" t="s">
        <v>50</v>
      </c>
      <c r="E43" s="440">
        <v>0.7</v>
      </c>
      <c r="F43" s="437"/>
    </row>
    <row r="97" spans="6:6" x14ac:dyDescent="0.35">
      <c r="F97">
        <f>F28</f>
        <v>15</v>
      </c>
    </row>
    <row r="98" spans="6:6" x14ac:dyDescent="0.35">
      <c r="F98">
        <f>F29</f>
        <v>20</v>
      </c>
    </row>
    <row r="99" spans="6:6" x14ac:dyDescent="0.35">
      <c r="F99">
        <f>F31</f>
        <v>0</v>
      </c>
    </row>
    <row r="218" spans="3:3" x14ac:dyDescent="0.35">
      <c r="C218">
        <f>C20</f>
        <v>0</v>
      </c>
    </row>
    <row r="219" spans="3:3" x14ac:dyDescent="0.35">
      <c r="C219" t="str">
        <f>C21</f>
        <v>Esquentador compacto, ventilado e estanque (adequado para apoio ao solar térmico) - Até 18l/min</v>
      </c>
    </row>
    <row r="220" spans="3:3" x14ac:dyDescent="0.35">
      <c r="C220" t="str">
        <f t="shared" ref="C220:C224" si="0">C22</f>
        <v>Esquentador de alta capacidade- até 27 l/min</v>
      </c>
    </row>
    <row r="221" spans="3:3" x14ac:dyDescent="0.35">
      <c r="C221" t="str">
        <f t="shared" si="0"/>
        <v>Termoacumulador elétrico 2 kW - Até 75 l</v>
      </c>
    </row>
    <row r="222" spans="3:3" x14ac:dyDescent="0.35">
      <c r="C222" t="str">
        <f t="shared" si="0"/>
        <v>Caldeira mural convencional a gás - Até 35 kW</v>
      </c>
    </row>
    <row r="223" spans="3:3" x14ac:dyDescent="0.35">
      <c r="C223" t="str">
        <f t="shared" si="0"/>
        <v>Caldeira mural de condensação - Até 30 kW</v>
      </c>
    </row>
    <row r="224" spans="3:3" x14ac:dyDescent="0.35">
      <c r="C224" t="str">
        <f t="shared" si="0"/>
        <v>Caldeira mural de condensação - Até 45 kW</v>
      </c>
    </row>
    <row r="225" spans="3:3" x14ac:dyDescent="0.35">
      <c r="C225" t="str">
        <f>C27</f>
        <v>Caldeira mural de condensação - Até 65 kW</v>
      </c>
    </row>
    <row r="226" spans="3:3" x14ac:dyDescent="0.35">
      <c r="C226" t="str">
        <f>C28</f>
        <v>Bomba de calor ar-água (unidade exterior/unidade interior)</v>
      </c>
    </row>
    <row r="227" spans="3:3" x14ac:dyDescent="0.35">
      <c r="C227" t="str">
        <f t="shared" ref="C227" si="1">C29</f>
        <v>Elementos adicionais (radiadores)</v>
      </c>
    </row>
    <row r="228" spans="3:3" x14ac:dyDescent="0.35">
      <c r="C228">
        <f>C31</f>
        <v>0</v>
      </c>
    </row>
    <row r="229" spans="3:3" x14ac:dyDescent="0.35">
      <c r="C229" t="str">
        <f>C34</f>
        <v>Substituição de lâmpadas dicroicas por led</v>
      </c>
    </row>
  </sheetData>
  <sheetProtection algorithmName="SHA-512" hashValue="bpnMa0dqniZZ0ikLaxaYAB80+ce7NzKvrFSrDFDZoyIVn/RSs9Do5cWp9cF3k0+i0KxaWRfbOeQIlG47yHmKTA==" saltValue="CdPge+y2LPBqoG4iLZmrlA==" spinCount="100000" sheet="1" objects="1" scenarios="1"/>
  <mergeCells count="8">
    <mergeCell ref="B36:B38"/>
    <mergeCell ref="B40:B43"/>
    <mergeCell ref="B3:B7"/>
    <mergeCell ref="B8:B11"/>
    <mergeCell ref="B28:B29"/>
    <mergeCell ref="B31:B34"/>
    <mergeCell ref="B20:B27"/>
    <mergeCell ref="B13:B18"/>
  </mergeCells>
  <hyperlinks>
    <hyperlink ref="B1" location="'0.Ajuda'!A1" display="Home" xr:uid="{00000000-0004-0000-1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30"/>
  <sheetViews>
    <sheetView showGridLines="0" zoomScaleNormal="100" workbookViewId="0">
      <selection activeCell="N20" sqref="N20"/>
    </sheetView>
  </sheetViews>
  <sheetFormatPr defaultColWidth="8.7265625" defaultRowHeight="14.5" x14ac:dyDescent="0.35"/>
  <cols>
    <col min="1" max="1" width="28.1796875" style="4" bestFit="1" customWidth="1"/>
    <col min="2" max="2" width="6.7265625" style="4" customWidth="1"/>
    <col min="3" max="10" width="13.453125" style="4" customWidth="1"/>
    <col min="11" max="11" width="3.54296875" style="4" customWidth="1"/>
    <col min="12" max="13" width="11.54296875" style="4" customWidth="1"/>
    <col min="14" max="14" width="12.7265625" style="4" customWidth="1"/>
    <col min="15" max="16" width="8.7265625" style="4"/>
    <col min="17" max="17" width="16.453125" style="4" customWidth="1"/>
    <col min="18" max="19" width="8.7265625" style="4"/>
    <col min="20" max="20" width="16.81640625" style="4" customWidth="1"/>
    <col min="21" max="21" width="8.7265625" style="4"/>
    <col min="22" max="22" width="15.7265625" style="4" customWidth="1"/>
    <col min="23" max="16384" width="8.7265625" style="4"/>
  </cols>
  <sheetData>
    <row r="1" spans="1:23" ht="26.5" x14ac:dyDescent="0.35">
      <c r="A1" s="1179" t="s">
        <v>178</v>
      </c>
      <c r="B1" s="1180"/>
      <c r="C1" s="1180"/>
      <c r="D1" s="1180"/>
      <c r="E1" s="1180"/>
      <c r="F1" s="1180"/>
      <c r="G1" s="1180"/>
      <c r="H1" s="1180"/>
      <c r="I1" s="1180"/>
      <c r="J1" s="1180"/>
      <c r="K1" s="33"/>
      <c r="L1" s="1176" t="s">
        <v>12</v>
      </c>
      <c r="M1" s="1177"/>
      <c r="N1" s="1178"/>
      <c r="O1" s="1181" t="s">
        <v>384</v>
      </c>
      <c r="P1" s="1182"/>
      <c r="Q1" s="681" t="s">
        <v>385</v>
      </c>
      <c r="S1" s="812"/>
      <c r="T1" s="813" t="s">
        <v>492</v>
      </c>
      <c r="U1" s="813"/>
      <c r="V1" s="813" t="s">
        <v>493</v>
      </c>
      <c r="W1" s="812"/>
    </row>
    <row r="2" spans="1:23" x14ac:dyDescent="0.35">
      <c r="A2" s="312" t="s">
        <v>194</v>
      </c>
      <c r="B2" s="313">
        <v>3.6</v>
      </c>
      <c r="C2" s="311"/>
      <c r="D2" s="311"/>
      <c r="E2" s="311"/>
      <c r="F2" s="311"/>
      <c r="G2" s="311"/>
      <c r="H2" s="311"/>
      <c r="I2" s="311"/>
      <c r="J2" s="314"/>
      <c r="K2" s="36"/>
      <c r="L2" s="37"/>
      <c r="M2" s="39" t="s">
        <v>392</v>
      </c>
      <c r="N2" s="36"/>
      <c r="O2" s="682"/>
      <c r="P2" s="683"/>
      <c r="Q2" s="684"/>
      <c r="S2" s="812"/>
      <c r="T2" s="814" t="str">
        <f>A9</f>
        <v>Madeira/Resíduos de Madeira</v>
      </c>
      <c r="U2" s="815"/>
      <c r="V2" s="816" t="str">
        <f>A6</f>
        <v>Gasóleo/Diesel</v>
      </c>
      <c r="W2" s="812"/>
    </row>
    <row r="3" spans="1:23" x14ac:dyDescent="0.35">
      <c r="A3" s="315">
        <v>1</v>
      </c>
      <c r="B3" s="316">
        <v>2</v>
      </c>
      <c r="C3" s="316">
        <v>3</v>
      </c>
      <c r="D3" s="316">
        <v>4</v>
      </c>
      <c r="E3" s="316">
        <v>5</v>
      </c>
      <c r="F3" s="316">
        <v>6</v>
      </c>
      <c r="G3" s="316">
        <v>7</v>
      </c>
      <c r="H3" s="316">
        <v>8</v>
      </c>
      <c r="I3" s="316">
        <v>9</v>
      </c>
      <c r="J3" s="316">
        <v>10</v>
      </c>
      <c r="K3" s="36"/>
      <c r="L3" s="37"/>
      <c r="M3" s="41" t="s">
        <v>393</v>
      </c>
      <c r="N3" s="36"/>
      <c r="O3" s="685" t="s">
        <v>386</v>
      </c>
      <c r="P3" s="686"/>
      <c r="Q3" s="687" t="s">
        <v>387</v>
      </c>
      <c r="S3" s="812"/>
      <c r="T3" s="814" t="str">
        <f>A10</f>
        <v>Peletes/Briquetes de Madeira</v>
      </c>
      <c r="U3" s="815"/>
      <c r="V3" s="816" t="str">
        <f>A8</f>
        <v>GPL</v>
      </c>
      <c r="W3" s="812"/>
    </row>
    <row r="4" spans="1:23" ht="28" x14ac:dyDescent="0.35">
      <c r="A4" s="42" t="s">
        <v>90</v>
      </c>
      <c r="B4" s="301"/>
      <c r="C4" s="43" t="s">
        <v>172</v>
      </c>
      <c r="D4" s="43" t="s">
        <v>158</v>
      </c>
      <c r="E4" s="43" t="s">
        <v>159</v>
      </c>
      <c r="F4" s="43" t="s">
        <v>160</v>
      </c>
      <c r="G4" s="43" t="s">
        <v>176</v>
      </c>
      <c r="H4" s="43" t="s">
        <v>173</v>
      </c>
      <c r="I4" s="43" t="s">
        <v>175</v>
      </c>
      <c r="J4" s="43" t="s">
        <v>174</v>
      </c>
      <c r="K4" s="36"/>
      <c r="L4" s="37"/>
      <c r="M4" s="38"/>
      <c r="N4" s="36"/>
      <c r="O4" s="688" t="s">
        <v>388</v>
      </c>
      <c r="P4" s="689"/>
      <c r="Q4" s="690" t="s">
        <v>389</v>
      </c>
      <c r="S4" s="812"/>
      <c r="T4" s="815" t="str">
        <f>+""</f>
        <v/>
      </c>
      <c r="U4" s="815"/>
      <c r="V4" s="816" t="str">
        <f>A11</f>
        <v>Renováveis</v>
      </c>
      <c r="W4" s="812"/>
    </row>
    <row r="5" spans="1:23" x14ac:dyDescent="0.35">
      <c r="A5" s="44" t="s">
        <v>135</v>
      </c>
      <c r="B5" s="302"/>
      <c r="C5" s="45">
        <v>2.5</v>
      </c>
      <c r="D5" s="46"/>
      <c r="E5" s="47"/>
      <c r="F5" s="299">
        <v>2.1499999999999999E-4</v>
      </c>
      <c r="G5" s="46"/>
      <c r="H5" s="46"/>
      <c r="I5" s="48">
        <f>0.144*C5</f>
        <v>0.36</v>
      </c>
      <c r="J5" s="48">
        <v>0.47</v>
      </c>
      <c r="K5" s="36"/>
      <c r="L5" s="37"/>
      <c r="M5" s="38"/>
      <c r="N5" s="36"/>
      <c r="O5" s="691" t="s">
        <v>390</v>
      </c>
      <c r="P5" s="692"/>
      <c r="Q5" s="684"/>
      <c r="S5" s="812"/>
      <c r="T5" s="815"/>
      <c r="U5" s="815"/>
      <c r="V5" s="816" t="str">
        <f>A12</f>
        <v>N.A.</v>
      </c>
      <c r="W5" s="812"/>
    </row>
    <row r="6" spans="1:23" x14ac:dyDescent="0.35">
      <c r="A6" s="44" t="s">
        <v>136</v>
      </c>
      <c r="B6" s="303"/>
      <c r="C6" s="45">
        <v>1</v>
      </c>
      <c r="D6" s="46">
        <f>+(42.3+43.3)/2</f>
        <v>42.8</v>
      </c>
      <c r="E6" s="47">
        <f>+(1.01+1.034)/2</f>
        <v>1.022</v>
      </c>
      <c r="F6" s="299">
        <f>+(E6/1000)*$B$2/D6</f>
        <v>8.5962616822429926E-5</v>
      </c>
      <c r="G6" s="46">
        <v>74</v>
      </c>
      <c r="H6" s="46">
        <v>3098.2</v>
      </c>
      <c r="I6" s="48">
        <f>0.267*C6</f>
        <v>0.26700000000000002</v>
      </c>
      <c r="J6" s="48">
        <f>H6*F6</f>
        <v>0.26632937943925239</v>
      </c>
      <c r="K6" s="36"/>
      <c r="L6" s="347" t="s">
        <v>115</v>
      </c>
      <c r="M6" s="38"/>
      <c r="N6" s="36"/>
      <c r="O6" s="682"/>
      <c r="P6" s="683"/>
      <c r="Q6" s="684"/>
      <c r="S6" s="812"/>
      <c r="T6" s="795"/>
      <c r="U6" s="795"/>
      <c r="V6" s="795" t="str">
        <f>+""</f>
        <v/>
      </c>
      <c r="W6" s="812"/>
    </row>
    <row r="7" spans="1:23" ht="15" thickBot="1" x14ac:dyDescent="0.4">
      <c r="A7" s="49" t="s">
        <v>89</v>
      </c>
      <c r="B7" s="303"/>
      <c r="C7" s="45">
        <v>1</v>
      </c>
      <c r="D7" s="46">
        <v>45.1</v>
      </c>
      <c r="E7" s="47">
        <v>1.077</v>
      </c>
      <c r="F7" s="299">
        <f>+(E7/1000)*$B$2/D7</f>
        <v>8.5968957871396907E-5</v>
      </c>
      <c r="G7" s="46">
        <v>64.099999999999994</v>
      </c>
      <c r="H7" s="46">
        <v>2683.7</v>
      </c>
      <c r="I7" s="48">
        <f>0.202*C7</f>
        <v>0.20200000000000001</v>
      </c>
      <c r="J7" s="48">
        <f t="shared" ref="J7:J11" si="0">H7*F7</f>
        <v>0.23071489223946787</v>
      </c>
      <c r="K7" s="36"/>
      <c r="L7" s="37"/>
      <c r="M7" s="50" t="s">
        <v>54</v>
      </c>
      <c r="N7" s="36"/>
      <c r="O7" s="693"/>
      <c r="P7" s="694"/>
      <c r="Q7" s="695"/>
      <c r="S7" s="812"/>
      <c r="T7" s="812"/>
      <c r="U7" s="812"/>
      <c r="V7" s="812"/>
      <c r="W7" s="812"/>
    </row>
    <row r="8" spans="1:23" x14ac:dyDescent="0.35">
      <c r="A8" s="44" t="s">
        <v>133</v>
      </c>
      <c r="B8" s="303"/>
      <c r="C8" s="45">
        <v>1</v>
      </c>
      <c r="D8" s="46">
        <f>+(46+47.3)/2</f>
        <v>46.65</v>
      </c>
      <c r="E8" s="47">
        <f>+(1.099+1.13)/2</f>
        <v>1.1145</v>
      </c>
      <c r="F8" s="299">
        <f>+(E8/1000)*$B$2/D8</f>
        <v>8.6006430868167211E-5</v>
      </c>
      <c r="G8" s="46">
        <v>63</v>
      </c>
      <c r="H8" s="46">
        <v>2637.7</v>
      </c>
      <c r="I8" s="48">
        <f>0.107*C8</f>
        <v>0.107</v>
      </c>
      <c r="J8" s="48">
        <f t="shared" si="0"/>
        <v>0.22685916270096465</v>
      </c>
      <c r="K8" s="36"/>
      <c r="L8" s="37"/>
      <c r="M8" s="50" t="s">
        <v>55</v>
      </c>
      <c r="N8" s="36"/>
      <c r="O8" s="1183" t="s">
        <v>394</v>
      </c>
      <c r="P8" s="1181"/>
      <c r="Q8" s="1182"/>
      <c r="S8" s="812"/>
      <c r="T8" s="812"/>
      <c r="U8" s="812"/>
      <c r="V8" s="812"/>
      <c r="W8" s="812"/>
    </row>
    <row r="9" spans="1:23" x14ac:dyDescent="0.35">
      <c r="A9" s="34" t="s">
        <v>137</v>
      </c>
      <c r="B9" s="303"/>
      <c r="C9" s="45">
        <v>1</v>
      </c>
      <c r="D9" s="46">
        <f>+(13.8+15.6)/2</f>
        <v>14.7</v>
      </c>
      <c r="E9" s="47">
        <f>+(0.33+0.373)/2</f>
        <v>0.35150000000000003</v>
      </c>
      <c r="F9" s="299">
        <f>+(E9/1000)*$B$2/D9</f>
        <v>8.6081632653061237E-5</v>
      </c>
      <c r="G9" s="46">
        <v>0</v>
      </c>
      <c r="H9" s="46">
        <v>0</v>
      </c>
      <c r="I9" s="48"/>
      <c r="J9" s="48"/>
      <c r="K9" s="36"/>
      <c r="L9" s="37"/>
      <c r="M9" s="50" t="s">
        <v>56</v>
      </c>
      <c r="N9" s="36"/>
      <c r="O9" s="697" t="s">
        <v>395</v>
      </c>
      <c r="P9" s="691"/>
      <c r="Q9" s="692"/>
      <c r="S9" s="812"/>
      <c r="T9" s="812"/>
      <c r="U9" s="812"/>
      <c r="V9" s="812"/>
      <c r="W9" s="812"/>
    </row>
    <row r="10" spans="1:23" ht="15" thickBot="1" x14ac:dyDescent="0.4">
      <c r="A10" s="34" t="s">
        <v>138</v>
      </c>
      <c r="B10" s="303"/>
      <c r="C10" s="45">
        <v>1</v>
      </c>
      <c r="D10" s="46">
        <v>16.8</v>
      </c>
      <c r="E10" s="47">
        <v>0.40100000000000002</v>
      </c>
      <c r="F10" s="299">
        <f>+(E10/1000)*$B$2/D10</f>
        <v>8.5928571428571434E-5</v>
      </c>
      <c r="G10" s="46">
        <v>0</v>
      </c>
      <c r="H10" s="46">
        <v>0</v>
      </c>
      <c r="I10" s="48"/>
      <c r="J10" s="48"/>
      <c r="K10" s="36"/>
      <c r="L10" s="37"/>
      <c r="M10" s="50" t="s">
        <v>57</v>
      </c>
      <c r="N10" s="36"/>
      <c r="O10" s="699" t="s">
        <v>396</v>
      </c>
      <c r="P10" s="696"/>
      <c r="Q10" s="698"/>
      <c r="S10" s="812"/>
      <c r="T10" s="812"/>
      <c r="U10" s="812"/>
      <c r="V10" s="812"/>
      <c r="W10" s="812"/>
    </row>
    <row r="11" spans="1:23" x14ac:dyDescent="0.35">
      <c r="A11" s="34" t="s">
        <v>132</v>
      </c>
      <c r="B11" s="303"/>
      <c r="C11" s="45">
        <v>1</v>
      </c>
      <c r="D11" s="45"/>
      <c r="E11" s="47"/>
      <c r="F11" s="299"/>
      <c r="G11" s="46">
        <v>0</v>
      </c>
      <c r="H11" s="46">
        <v>0</v>
      </c>
      <c r="I11" s="48">
        <v>0</v>
      </c>
      <c r="J11" s="48">
        <f t="shared" si="0"/>
        <v>0</v>
      </c>
      <c r="K11" s="36"/>
      <c r="L11" s="37"/>
      <c r="M11" s="50" t="s">
        <v>58</v>
      </c>
      <c r="N11" s="36"/>
      <c r="O11" s="1173" t="s">
        <v>494</v>
      </c>
      <c r="P11" s="1174"/>
      <c r="Q11" s="1175"/>
      <c r="S11" s="812"/>
      <c r="T11" s="812"/>
      <c r="U11" s="812"/>
      <c r="V11" s="812"/>
      <c r="W11" s="812"/>
    </row>
    <row r="12" spans="1:23" x14ac:dyDescent="0.35">
      <c r="A12" s="34" t="s">
        <v>131</v>
      </c>
      <c r="B12" s="303"/>
      <c r="C12" s="45"/>
      <c r="D12" s="35"/>
      <c r="E12" s="35"/>
      <c r="F12" s="300"/>
      <c r="G12" s="35"/>
      <c r="H12" s="45"/>
      <c r="I12" s="45"/>
      <c r="J12" s="45"/>
      <c r="K12" s="36"/>
      <c r="L12" s="37"/>
      <c r="M12" s="50" t="s">
        <v>72</v>
      </c>
      <c r="N12" s="36"/>
      <c r="O12" s="822" t="s">
        <v>218</v>
      </c>
      <c r="P12" s="38"/>
      <c r="Q12" s="36"/>
      <c r="S12" s="812"/>
      <c r="T12" s="812"/>
      <c r="U12" s="812"/>
      <c r="V12" s="812"/>
      <c r="W12" s="812"/>
    </row>
    <row r="13" spans="1:23" x14ac:dyDescent="0.35">
      <c r="A13" s="34" t="str">
        <f>+""</f>
        <v/>
      </c>
      <c r="B13" s="304"/>
      <c r="C13" s="45"/>
      <c r="D13" s="35"/>
      <c r="E13" s="35"/>
      <c r="F13" s="300"/>
      <c r="G13" s="35"/>
      <c r="H13" s="45"/>
      <c r="I13" s="45"/>
      <c r="J13" s="45"/>
      <c r="K13" s="36"/>
      <c r="L13" s="37"/>
      <c r="M13" s="50" t="s">
        <v>59</v>
      </c>
      <c r="N13" s="36"/>
      <c r="O13" s="822" t="s">
        <v>219</v>
      </c>
      <c r="P13" s="38"/>
      <c r="Q13" s="36"/>
      <c r="S13" s="812"/>
      <c r="T13" s="812"/>
      <c r="U13" s="812"/>
      <c r="V13" s="812"/>
      <c r="W13" s="812"/>
    </row>
    <row r="14" spans="1:23" ht="15" thickBot="1" x14ac:dyDescent="0.4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6"/>
      <c r="L14" s="37"/>
      <c r="M14" s="50" t="s">
        <v>60</v>
      </c>
      <c r="N14" s="36"/>
      <c r="O14" s="51"/>
      <c r="P14" s="52"/>
      <c r="Q14" s="53"/>
    </row>
    <row r="15" spans="1:23" x14ac:dyDescent="0.3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6"/>
      <c r="L15" s="37"/>
      <c r="M15" s="38"/>
      <c r="N15" s="36"/>
    </row>
    <row r="16" spans="1:23" ht="15" thickBot="1" x14ac:dyDescent="0.4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1"/>
      <c r="M16" s="52"/>
      <c r="N16" s="53"/>
    </row>
    <row r="17" spans="1:13" x14ac:dyDescent="0.35">
      <c r="A17" s="775" t="s">
        <v>490</v>
      </c>
      <c r="C17" s="490"/>
      <c r="D17" s="60"/>
      <c r="E17" s="60"/>
      <c r="F17" s="60"/>
    </row>
    <row r="18" spans="1:13" x14ac:dyDescent="0.35">
      <c r="C18" s="38"/>
      <c r="D18" s="38"/>
      <c r="E18" s="38"/>
      <c r="F18" s="38"/>
      <c r="K18" s="54"/>
    </row>
    <row r="19" spans="1:13" s="55" customFormat="1" ht="15.75" customHeight="1" x14ac:dyDescent="0.35">
      <c r="C19" s="216"/>
      <c r="D19" s="335"/>
      <c r="E19" s="40"/>
      <c r="F19" s="40"/>
    </row>
    <row r="20" spans="1:13" s="23" customFormat="1" ht="15.75" customHeight="1" x14ac:dyDescent="0.35">
      <c r="C20" s="441"/>
      <c r="D20" s="333"/>
      <c r="K20" s="56"/>
    </row>
    <row r="21" spans="1:13" s="38" customFormat="1" ht="15.75" customHeight="1" x14ac:dyDescent="0.35">
      <c r="C21" s="491"/>
      <c r="D21" s="334"/>
      <c r="K21" s="57"/>
    </row>
    <row r="22" spans="1:13" s="38" customFormat="1" ht="15.75" customHeight="1" x14ac:dyDescent="0.35">
      <c r="C22" s="491"/>
      <c r="D22" s="786"/>
      <c r="E22" s="787"/>
      <c r="F22" s="788"/>
      <c r="G22" s="789"/>
      <c r="H22" s="789"/>
      <c r="I22" s="790"/>
      <c r="J22" s="790"/>
      <c r="K22" s="57"/>
    </row>
    <row r="23" spans="1:13" s="38" customFormat="1" ht="15.75" customHeight="1" x14ac:dyDescent="0.35">
      <c r="C23" s="491"/>
      <c r="D23" s="786"/>
      <c r="E23" s="787"/>
      <c r="F23" s="788"/>
      <c r="G23" s="789"/>
      <c r="H23" s="789"/>
      <c r="I23" s="790"/>
      <c r="J23" s="790"/>
      <c r="K23" s="57"/>
    </row>
    <row r="24" spans="1:13" s="38" customFormat="1" x14ac:dyDescent="0.35">
      <c r="K24" s="57"/>
    </row>
    <row r="25" spans="1:13" s="38" customFormat="1" x14ac:dyDescent="0.35">
      <c r="K25" s="57"/>
    </row>
    <row r="26" spans="1:13" s="38" customFormat="1" x14ac:dyDescent="0.35">
      <c r="D26" s="789"/>
      <c r="E26" s="787"/>
      <c r="F26" s="788"/>
      <c r="G26" s="789"/>
      <c r="H26" s="789"/>
      <c r="I26" s="790"/>
      <c r="J26" s="790"/>
      <c r="K26" s="57"/>
    </row>
    <row r="27" spans="1:13" s="38" customFormat="1" x14ac:dyDescent="0.35">
      <c r="K27" s="11"/>
      <c r="L27" s="11"/>
      <c r="M27" s="11"/>
    </row>
    <row r="28" spans="1:13" s="38" customFormat="1" x14ac:dyDescent="0.35">
      <c r="K28" s="11"/>
      <c r="L28" s="11"/>
      <c r="M28" s="11"/>
    </row>
    <row r="29" spans="1:13" x14ac:dyDescent="0.35">
      <c r="D29" s="791"/>
      <c r="E29" s="792"/>
      <c r="F29" s="793"/>
      <c r="G29" s="791"/>
      <c r="H29" s="791"/>
      <c r="I29" s="794"/>
      <c r="J29" s="794"/>
    </row>
    <row r="30" spans="1:13" x14ac:dyDescent="0.35">
      <c r="D30" s="791"/>
      <c r="E30" s="792"/>
      <c r="F30" s="793"/>
      <c r="G30" s="791"/>
      <c r="H30" s="791"/>
      <c r="I30" s="794"/>
      <c r="J30" s="794"/>
    </row>
  </sheetData>
  <sheetProtection algorithmName="SHA-512" hashValue="rJBqC/7PaSyVbpCwcvzt8Cijxs3ZH/SNl8zYCqG2oQ1tvhUO7LMOORwKhEh6antF/2+OaZ+DhqmD4M4ZL+HdCA==" saltValue="g4Zl0RmhpDlX3vuLWjMPcA==" spinCount="100000" sheet="1" objects="1" scenarios="1"/>
  <mergeCells count="5">
    <mergeCell ref="O11:Q11"/>
    <mergeCell ref="L1:N1"/>
    <mergeCell ref="A1:J1"/>
    <mergeCell ref="O1:P1"/>
    <mergeCell ref="O8:Q8"/>
  </mergeCells>
  <hyperlinks>
    <hyperlink ref="A17" location="'0.Ajuda'!A1" display="Home" xr:uid="{00000000-0004-0000-1100-000000000000}"/>
  </hyperlink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B1:W91"/>
  <sheetViews>
    <sheetView showGridLines="0" topLeftCell="A50" zoomScale="70" zoomScaleNormal="70" workbookViewId="0">
      <selection activeCell="G74" sqref="G74"/>
    </sheetView>
  </sheetViews>
  <sheetFormatPr defaultColWidth="9.1796875" defaultRowHeight="14.5" x14ac:dyDescent="0.35"/>
  <cols>
    <col min="1" max="1" width="9.1796875" style="3"/>
    <col min="2" max="2" width="8.7265625" style="1" bestFit="1" customWidth="1"/>
    <col min="3" max="3" width="49.7265625" style="2" customWidth="1"/>
    <col min="4" max="4" width="37.7265625" style="3" bestFit="1" customWidth="1"/>
    <col min="5" max="6" width="20.54296875" style="3" customWidth="1"/>
    <col min="7" max="7" width="25.453125" style="3" customWidth="1"/>
    <col min="8" max="8" width="30.1796875" style="3" customWidth="1"/>
    <col min="9" max="9" width="33.1796875" style="3" customWidth="1"/>
    <col min="10" max="10" width="30.453125" style="3" customWidth="1"/>
    <col min="11" max="11" width="29.453125" style="3" customWidth="1"/>
    <col min="12" max="12" width="9.54296875" style="3" customWidth="1"/>
    <col min="13" max="13" width="15.54296875" style="3" customWidth="1"/>
    <col min="14" max="14" width="16.1796875" style="3" customWidth="1"/>
    <col min="15" max="15" width="18.54296875" style="3" customWidth="1"/>
    <col min="16" max="16" width="18" style="3" customWidth="1"/>
    <col min="17" max="17" width="11.81640625" style="3" customWidth="1"/>
    <col min="18" max="18" width="18.54296875" style="3" customWidth="1"/>
    <col min="19" max="19" width="18.26953125" style="3" customWidth="1"/>
    <col min="20" max="20" width="11.1796875" style="3" customWidth="1"/>
    <col min="21" max="22" width="8.7265625" style="4"/>
    <col min="23" max="23" width="12.81640625" style="3" bestFit="1" customWidth="1"/>
    <col min="24" max="16384" width="9.1796875" style="3"/>
  </cols>
  <sheetData>
    <row r="1" spans="2:23" ht="15" thickBot="1" x14ac:dyDescent="0.4">
      <c r="B1" s="773" t="s">
        <v>490</v>
      </c>
    </row>
    <row r="2" spans="2:23" x14ac:dyDescent="0.35">
      <c r="B2" s="5"/>
      <c r="C2" s="6"/>
      <c r="D2" s="7"/>
      <c r="E2" s="7"/>
      <c r="F2" s="7"/>
      <c r="G2" s="7"/>
      <c r="H2" s="7"/>
      <c r="I2" s="8"/>
    </row>
    <row r="3" spans="2:23" ht="18" customHeight="1" x14ac:dyDescent="0.35">
      <c r="B3" s="15"/>
      <c r="C3" s="480" t="s">
        <v>307</v>
      </c>
      <c r="D3" s="11"/>
      <c r="E3" s="11"/>
      <c r="F3" s="11"/>
      <c r="G3" s="11"/>
      <c r="H3" s="11"/>
      <c r="I3" s="12"/>
    </row>
    <row r="4" spans="2:23" ht="18" customHeight="1" x14ac:dyDescent="0.35">
      <c r="B4" s="15"/>
      <c r="C4" s="531" t="s">
        <v>360</v>
      </c>
      <c r="D4" s="965" t="s">
        <v>376</v>
      </c>
      <c r="E4" s="966"/>
      <c r="F4" s="967"/>
      <c r="G4" s="11"/>
      <c r="H4" s="11"/>
      <c r="I4" s="12"/>
    </row>
    <row r="5" spans="2:23" ht="18" customHeight="1" x14ac:dyDescent="0.35">
      <c r="B5" s="15"/>
      <c r="C5" s="531" t="s">
        <v>362</v>
      </c>
      <c r="D5" s="968">
        <f>D23</f>
        <v>0</v>
      </c>
      <c r="E5" s="969"/>
      <c r="F5" s="970"/>
      <c r="G5" s="11"/>
      <c r="H5" s="11"/>
      <c r="I5" s="12"/>
    </row>
    <row r="6" spans="2:23" s="551" customFormat="1" ht="18" customHeight="1" x14ac:dyDescent="0.35">
      <c r="B6" s="532"/>
      <c r="C6" s="531" t="s">
        <v>361</v>
      </c>
      <c r="D6" s="968">
        <f>D24</f>
        <v>0</v>
      </c>
      <c r="E6" s="969"/>
      <c r="F6" s="970"/>
      <c r="I6" s="533"/>
      <c r="J6" s="639"/>
      <c r="K6" s="639"/>
      <c r="L6" s="639"/>
      <c r="M6" s="639"/>
      <c r="N6" s="639"/>
      <c r="O6" s="639"/>
      <c r="P6" s="640"/>
    </row>
    <row r="7" spans="2:23" s="551" customFormat="1" ht="18" customHeight="1" x14ac:dyDescent="0.35">
      <c r="B7" s="532"/>
      <c r="C7" s="531" t="s">
        <v>496</v>
      </c>
      <c r="D7" s="961"/>
      <c r="E7" s="962"/>
      <c r="F7" s="963"/>
      <c r="I7" s="533"/>
      <c r="J7" s="639"/>
      <c r="K7" s="639"/>
      <c r="L7" s="639"/>
      <c r="M7" s="639"/>
      <c r="N7" s="639"/>
      <c r="O7" s="639"/>
      <c r="P7" s="640"/>
    </row>
    <row r="8" spans="2:23" s="551" customFormat="1" ht="24.75" customHeight="1" x14ac:dyDescent="0.35">
      <c r="B8" s="532"/>
      <c r="C8" s="584" t="s">
        <v>216</v>
      </c>
      <c r="D8" s="585" t="s">
        <v>308</v>
      </c>
      <c r="E8" s="536"/>
      <c r="F8" s="537"/>
      <c r="G8" s="537"/>
      <c r="H8" s="538"/>
      <c r="I8" s="539"/>
      <c r="J8" s="641"/>
      <c r="K8" s="641"/>
      <c r="L8" s="641"/>
      <c r="M8" s="641"/>
      <c r="N8" s="641"/>
      <c r="O8" s="538"/>
      <c r="P8" s="642"/>
    </row>
    <row r="9" spans="2:23" s="551" customFormat="1" ht="30.75" customHeight="1" x14ac:dyDescent="0.3">
      <c r="B9" s="532"/>
      <c r="C9" s="534" t="s">
        <v>217</v>
      </c>
      <c r="D9" s="971" t="s">
        <v>309</v>
      </c>
      <c r="E9" s="971"/>
      <c r="F9" s="971"/>
      <c r="G9" s="971"/>
      <c r="H9" s="971"/>
      <c r="I9" s="972"/>
      <c r="J9" s="643"/>
      <c r="K9" s="643"/>
      <c r="L9" s="644"/>
      <c r="M9" s="645"/>
      <c r="N9" s="645"/>
      <c r="O9" s="646"/>
      <c r="P9" s="647"/>
      <c r="Q9" s="551" t="s">
        <v>218</v>
      </c>
    </row>
    <row r="10" spans="2:23" s="551" customFormat="1" x14ac:dyDescent="0.35">
      <c r="B10" s="532"/>
      <c r="C10" s="534" t="s">
        <v>281</v>
      </c>
      <c r="D10" s="535" t="s">
        <v>310</v>
      </c>
      <c r="E10" s="536"/>
      <c r="F10" s="541"/>
      <c r="G10" s="541"/>
      <c r="H10" s="541"/>
      <c r="I10" s="542"/>
      <c r="J10" s="648"/>
      <c r="K10" s="648"/>
      <c r="L10" s="648"/>
      <c r="M10" s="648"/>
      <c r="N10" s="648"/>
      <c r="O10" s="648"/>
      <c r="P10" s="649"/>
      <c r="Q10" s="551" t="s">
        <v>219</v>
      </c>
      <c r="R10" s="649"/>
      <c r="S10" s="649"/>
      <c r="T10" s="649"/>
      <c r="U10" s="649"/>
      <c r="V10" s="649"/>
      <c r="W10" s="649"/>
    </row>
    <row r="11" spans="2:23" s="551" customFormat="1" x14ac:dyDescent="0.35">
      <c r="B11" s="532"/>
      <c r="C11" s="543" t="s">
        <v>220</v>
      </c>
      <c r="D11" s="544" t="s">
        <v>311</v>
      </c>
      <c r="E11" s="536"/>
      <c r="F11" s="537"/>
      <c r="G11" s="537"/>
      <c r="H11" s="545"/>
      <c r="I11" s="540"/>
      <c r="J11" s="643"/>
      <c r="K11" s="643"/>
      <c r="L11" s="644"/>
      <c r="M11" s="650"/>
      <c r="N11" s="650"/>
      <c r="O11" s="537"/>
      <c r="P11" s="346"/>
    </row>
    <row r="12" spans="2:23" s="551" customFormat="1" ht="4.5" customHeight="1" x14ac:dyDescent="0.35">
      <c r="B12" s="532"/>
      <c r="C12" s="546"/>
      <c r="D12" s="547"/>
      <c r="E12" s="547"/>
      <c r="F12" s="548"/>
      <c r="G12" s="548"/>
      <c r="H12" s="548"/>
      <c r="I12" s="549"/>
      <c r="J12" s="548"/>
      <c r="K12" s="548"/>
      <c r="L12" s="548"/>
    </row>
    <row r="13" spans="2:23" s="551" customFormat="1" ht="17.25" customHeight="1" x14ac:dyDescent="0.3">
      <c r="B13" s="532"/>
      <c r="C13" s="543" t="s">
        <v>221</v>
      </c>
      <c r="D13" s="961"/>
      <c r="E13" s="962"/>
      <c r="F13" s="963"/>
      <c r="G13" s="550"/>
      <c r="I13" s="552"/>
      <c r="J13" s="946"/>
      <c r="K13" s="946"/>
      <c r="N13" s="651"/>
      <c r="O13" s="651"/>
    </row>
    <row r="14" spans="2:23" s="551" customFormat="1" ht="15" thickBot="1" x14ac:dyDescent="0.4">
      <c r="B14" s="553"/>
      <c r="C14" s="554"/>
      <c r="D14" s="555"/>
      <c r="E14" s="555"/>
      <c r="F14" s="556"/>
      <c r="G14" s="556"/>
      <c r="H14" s="557"/>
      <c r="I14" s="558"/>
      <c r="J14" s="652"/>
      <c r="K14" s="652"/>
      <c r="N14" s="651"/>
      <c r="O14" s="651"/>
    </row>
    <row r="15" spans="2:23" ht="15" thickBot="1" x14ac:dyDescent="0.4"/>
    <row r="16" spans="2:23" ht="15" customHeight="1" x14ac:dyDescent="0.35">
      <c r="B16" s="955" t="s">
        <v>538</v>
      </c>
      <c r="C16" s="956"/>
      <c r="D16" s="956"/>
      <c r="E16" s="956"/>
      <c r="F16" s="956"/>
      <c r="G16" s="956"/>
      <c r="H16" s="956"/>
      <c r="I16" s="957"/>
    </row>
    <row r="17" spans="2:22" ht="15" thickBot="1" x14ac:dyDescent="0.4">
      <c r="B17" s="958"/>
      <c r="C17" s="959"/>
      <c r="D17" s="959"/>
      <c r="E17" s="959"/>
      <c r="F17" s="959"/>
      <c r="G17" s="959"/>
      <c r="H17" s="959"/>
      <c r="I17" s="960"/>
    </row>
    <row r="18" spans="2:22" ht="15" thickBot="1" x14ac:dyDescent="0.4"/>
    <row r="19" spans="2:22" x14ac:dyDescent="0.35">
      <c r="B19" s="5"/>
      <c r="C19" s="6"/>
      <c r="D19" s="7"/>
      <c r="E19" s="7"/>
      <c r="F19" s="7"/>
      <c r="G19" s="7"/>
      <c r="H19" s="7"/>
      <c r="I19" s="8"/>
    </row>
    <row r="20" spans="2:22" ht="21" x14ac:dyDescent="0.35">
      <c r="B20" s="9"/>
      <c r="C20" s="370" t="s">
        <v>8</v>
      </c>
      <c r="D20" s="11"/>
      <c r="E20" s="11"/>
      <c r="F20" s="11"/>
      <c r="G20" s="11"/>
      <c r="H20" s="11"/>
      <c r="I20" s="12"/>
      <c r="K20" s="13"/>
      <c r="L20" s="13"/>
      <c r="U20" s="3"/>
      <c r="V20" s="3"/>
    </row>
    <row r="21" spans="2:22" x14ac:dyDescent="0.35">
      <c r="B21" s="9"/>
      <c r="C21" s="14"/>
      <c r="D21" s="11"/>
      <c r="E21" s="11"/>
      <c r="F21" s="11"/>
      <c r="G21" s="11"/>
      <c r="H21" s="11"/>
      <c r="I21" s="12"/>
      <c r="K21" s="13"/>
      <c r="L21" s="13"/>
    </row>
    <row r="22" spans="2:22" ht="18" customHeight="1" x14ac:dyDescent="0.35">
      <c r="B22" s="15"/>
      <c r="C22" s="949" t="s">
        <v>17</v>
      </c>
      <c r="D22" s="949"/>
      <c r="E22" s="949"/>
      <c r="F22" s="949"/>
      <c r="G22" s="949"/>
      <c r="H22" s="949"/>
      <c r="I22" s="12"/>
      <c r="J22" s="898"/>
      <c r="K22" s="13"/>
      <c r="L22" s="13"/>
      <c r="U22" s="3"/>
      <c r="V22" s="3"/>
    </row>
    <row r="23" spans="2:22" ht="18" customHeight="1" x14ac:dyDescent="0.35">
      <c r="B23" s="15"/>
      <c r="C23" s="371" t="s">
        <v>64</v>
      </c>
      <c r="D23" s="950"/>
      <c r="E23" s="951"/>
      <c r="F23" s="951"/>
      <c r="G23" s="951"/>
      <c r="H23" s="952"/>
      <c r="I23" s="12"/>
      <c r="K23" s="13"/>
      <c r="L23" s="13"/>
      <c r="U23" s="3"/>
      <c r="V23" s="3"/>
    </row>
    <row r="24" spans="2:22" ht="18" customHeight="1" x14ac:dyDescent="0.35">
      <c r="B24" s="15"/>
      <c r="C24" s="371" t="s">
        <v>65</v>
      </c>
      <c r="D24" s="950"/>
      <c r="E24" s="953"/>
      <c r="F24" s="953"/>
      <c r="G24" s="953"/>
      <c r="H24" s="954"/>
      <c r="I24" s="12"/>
      <c r="K24" s="13"/>
      <c r="L24" s="13"/>
      <c r="U24" s="3"/>
      <c r="V24" s="3"/>
    </row>
    <row r="25" spans="2:22" ht="18" customHeight="1" x14ac:dyDescent="0.35">
      <c r="B25" s="15"/>
      <c r="C25" s="371" t="s">
        <v>402</v>
      </c>
      <c r="D25" s="950"/>
      <c r="E25" s="951"/>
      <c r="F25" s="951"/>
      <c r="G25" s="951"/>
      <c r="H25" s="952"/>
      <c r="I25" s="12"/>
      <c r="K25" s="13"/>
      <c r="L25" s="13"/>
      <c r="U25" s="3"/>
      <c r="V25" s="3"/>
    </row>
    <row r="26" spans="2:22" ht="18" customHeight="1" x14ac:dyDescent="0.35">
      <c r="B26" s="15"/>
      <c r="C26" s="371" t="s">
        <v>66</v>
      </c>
      <c r="D26" s="376"/>
      <c r="E26" s="11"/>
      <c r="F26" s="11"/>
      <c r="G26" s="11"/>
      <c r="H26" s="11"/>
      <c r="I26" s="12"/>
      <c r="K26" s="13"/>
      <c r="L26" s="13"/>
      <c r="U26" s="3"/>
      <c r="V26" s="3"/>
    </row>
    <row r="27" spans="2:22" ht="18" customHeight="1" x14ac:dyDescent="0.35">
      <c r="B27" s="15"/>
      <c r="C27" s="371" t="s">
        <v>67</v>
      </c>
      <c r="D27" s="666"/>
      <c r="E27" s="11"/>
      <c r="F27" s="11"/>
      <c r="G27" s="11"/>
      <c r="H27" s="11"/>
      <c r="I27" s="12"/>
      <c r="K27" s="13"/>
      <c r="L27" s="13"/>
      <c r="U27" s="3"/>
      <c r="V27" s="3"/>
    </row>
    <row r="28" spans="2:22" ht="18" customHeight="1" x14ac:dyDescent="0.35">
      <c r="B28" s="9"/>
      <c r="C28" s="14"/>
      <c r="D28" s="11"/>
      <c r="E28" s="11"/>
      <c r="F28" s="11"/>
      <c r="G28" s="11"/>
      <c r="H28" s="11"/>
      <c r="I28" s="12"/>
      <c r="K28" s="13"/>
      <c r="L28" s="13"/>
    </row>
    <row r="29" spans="2:22" ht="18" customHeight="1" x14ac:dyDescent="0.35">
      <c r="B29" s="15"/>
      <c r="C29" s="949" t="s">
        <v>403</v>
      </c>
      <c r="D29" s="949"/>
      <c r="E29" s="949"/>
      <c r="F29" s="949"/>
      <c r="G29" s="949"/>
      <c r="H29" s="949"/>
      <c r="I29" s="12"/>
      <c r="U29" s="3"/>
      <c r="V29" s="3"/>
    </row>
    <row r="30" spans="2:22" ht="18" customHeight="1" x14ac:dyDescent="0.35">
      <c r="B30" s="15"/>
      <c r="C30" s="371" t="s">
        <v>18</v>
      </c>
      <c r="D30" s="950"/>
      <c r="E30" s="951"/>
      <c r="F30" s="951"/>
      <c r="G30" s="951"/>
      <c r="H30" s="952"/>
      <c r="I30" s="12"/>
      <c r="U30" s="3"/>
      <c r="V30" s="3"/>
    </row>
    <row r="31" spans="2:22" ht="18" customHeight="1" x14ac:dyDescent="0.35">
      <c r="B31" s="15"/>
      <c r="C31" s="371" t="s">
        <v>19</v>
      </c>
      <c r="D31" s="369"/>
      <c r="E31" s="11"/>
      <c r="F31" s="11"/>
      <c r="G31" s="11"/>
      <c r="H31" s="11"/>
      <c r="I31" s="12"/>
      <c r="U31" s="3"/>
      <c r="V31" s="3"/>
    </row>
    <row r="32" spans="2:22" ht="18" customHeight="1" x14ac:dyDescent="0.35">
      <c r="B32" s="15"/>
      <c r="C32" s="371" t="s">
        <v>66</v>
      </c>
      <c r="D32" s="374"/>
      <c r="E32" s="11"/>
      <c r="F32" s="11"/>
      <c r="G32" s="11"/>
      <c r="H32" s="11"/>
      <c r="I32" s="12"/>
      <c r="U32" s="3"/>
      <c r="V32" s="3"/>
    </row>
    <row r="33" spans="2:22" ht="18" customHeight="1" x14ac:dyDescent="0.35">
      <c r="B33" s="15"/>
      <c r="C33" s="371" t="s">
        <v>67</v>
      </c>
      <c r="D33" s="666"/>
      <c r="E33" s="11"/>
      <c r="F33" s="11"/>
      <c r="G33" s="11"/>
      <c r="H33" s="11"/>
      <c r="I33" s="12"/>
      <c r="U33" s="3"/>
      <c r="V33" s="3"/>
    </row>
    <row r="34" spans="2:22" ht="18" customHeight="1" x14ac:dyDescent="0.35">
      <c r="B34" s="9"/>
      <c r="C34" s="14"/>
      <c r="D34" s="11"/>
      <c r="E34" s="11"/>
      <c r="F34" s="11"/>
      <c r="G34" s="11"/>
      <c r="H34" s="11"/>
      <c r="I34" s="12"/>
    </row>
    <row r="35" spans="2:22" ht="18" customHeight="1" x14ac:dyDescent="0.35">
      <c r="B35" s="15"/>
      <c r="C35" s="949" t="s">
        <v>404</v>
      </c>
      <c r="D35" s="949"/>
      <c r="E35" s="949"/>
      <c r="F35" s="949"/>
      <c r="G35" s="949"/>
      <c r="H35" s="949"/>
      <c r="I35" s="12"/>
      <c r="U35" s="3"/>
      <c r="V35" s="3"/>
    </row>
    <row r="36" spans="2:22" ht="18" customHeight="1" x14ac:dyDescent="0.35">
      <c r="B36" s="15"/>
      <c r="C36" s="16" t="s">
        <v>197</v>
      </c>
      <c r="D36" s="950"/>
      <c r="E36" s="951"/>
      <c r="F36" s="951"/>
      <c r="G36" s="951"/>
      <c r="H36" s="952"/>
      <c r="I36" s="12"/>
      <c r="U36" s="3"/>
      <c r="V36" s="3"/>
    </row>
    <row r="37" spans="2:22" ht="18" customHeight="1" x14ac:dyDescent="0.35">
      <c r="B37" s="15"/>
      <c r="C37" s="371" t="s">
        <v>68</v>
      </c>
      <c r="D37" s="369"/>
      <c r="E37" s="11"/>
      <c r="F37" s="11"/>
      <c r="G37" s="11"/>
      <c r="H37" s="11"/>
      <c r="I37" s="12"/>
      <c r="U37" s="3"/>
      <c r="V37" s="3"/>
    </row>
    <row r="38" spans="2:22" ht="18" customHeight="1" x14ac:dyDescent="0.35">
      <c r="B38" s="15"/>
      <c r="C38" s="371" t="s">
        <v>69</v>
      </c>
      <c r="D38" s="369"/>
      <c r="E38" s="11"/>
      <c r="F38" s="11"/>
      <c r="G38" s="11"/>
      <c r="H38" s="11"/>
      <c r="I38" s="12"/>
      <c r="U38" s="3"/>
      <c r="V38" s="3"/>
    </row>
    <row r="39" spans="2:22" ht="18" customHeight="1" x14ac:dyDescent="0.35">
      <c r="B39" s="15"/>
      <c r="C39" s="674" t="s">
        <v>382</v>
      </c>
      <c r="D39" s="835"/>
      <c r="E39" s="11"/>
      <c r="F39" s="11"/>
      <c r="G39" s="11"/>
      <c r="H39" s="11"/>
      <c r="I39" s="12"/>
      <c r="U39" s="3"/>
      <c r="V39" s="3"/>
    </row>
    <row r="40" spans="2:22" ht="18" customHeight="1" x14ac:dyDescent="0.35">
      <c r="B40" s="15"/>
      <c r="C40" s="674" t="s">
        <v>383</v>
      </c>
      <c r="D40" s="835"/>
      <c r="E40" s="11"/>
      <c r="F40" s="11"/>
      <c r="G40" s="11"/>
      <c r="H40" s="11"/>
      <c r="I40" s="12"/>
      <c r="U40" s="3"/>
      <c r="V40" s="3"/>
    </row>
    <row r="41" spans="2:22" ht="18" customHeight="1" x14ac:dyDescent="0.35">
      <c r="B41" s="15"/>
      <c r="C41" s="371"/>
      <c r="D41" s="11"/>
      <c r="E41" s="11"/>
      <c r="F41" s="11"/>
      <c r="G41" s="11"/>
      <c r="H41" s="11"/>
      <c r="I41" s="12"/>
      <c r="U41" s="3"/>
      <c r="V41" s="3"/>
    </row>
    <row r="42" spans="2:22" ht="18" customHeight="1" x14ac:dyDescent="0.35">
      <c r="B42" s="15"/>
      <c r="C42" s="949" t="s">
        <v>251</v>
      </c>
      <c r="D42" s="949"/>
      <c r="E42" s="949"/>
      <c r="F42" s="949"/>
      <c r="G42" s="949"/>
      <c r="H42" s="949"/>
      <c r="I42" s="12"/>
      <c r="U42" s="3"/>
      <c r="V42" s="3"/>
    </row>
    <row r="43" spans="2:22" ht="33.75" customHeight="1" x14ac:dyDescent="0.35">
      <c r="B43" s="15"/>
      <c r="C43" s="371" t="s">
        <v>523</v>
      </c>
      <c r="D43" s="369"/>
      <c r="E43" s="973" t="s">
        <v>524</v>
      </c>
      <c r="F43" s="974"/>
      <c r="G43" s="975"/>
      <c r="H43" s="850"/>
      <c r="I43" s="12"/>
      <c r="U43" s="3"/>
      <c r="V43" s="3"/>
    </row>
    <row r="44" spans="2:22" ht="18" customHeight="1" x14ac:dyDescent="0.35">
      <c r="B44" s="15"/>
      <c r="C44" s="371" t="s">
        <v>70</v>
      </c>
      <c r="D44" s="375"/>
      <c r="E44" s="851"/>
      <c r="F44" s="852"/>
      <c r="G44" s="853" t="s">
        <v>522</v>
      </c>
      <c r="H44" s="849"/>
      <c r="I44" s="12"/>
      <c r="U44" s="3"/>
      <c r="V44" s="3"/>
    </row>
    <row r="45" spans="2:22" ht="18" customHeight="1" x14ac:dyDescent="0.35">
      <c r="B45" s="15"/>
      <c r="C45" s="371" t="s">
        <v>92</v>
      </c>
      <c r="D45" s="375"/>
      <c r="E45" s="851"/>
      <c r="F45" s="852"/>
      <c r="G45" s="853" t="s">
        <v>70</v>
      </c>
      <c r="H45" s="375"/>
      <c r="I45" s="12"/>
      <c r="U45" s="3"/>
      <c r="V45" s="3"/>
    </row>
    <row r="46" spans="2:22" ht="18" customHeight="1" x14ac:dyDescent="0.35">
      <c r="B46" s="15"/>
      <c r="C46" s="371" t="s">
        <v>405</v>
      </c>
      <c r="D46" s="665"/>
      <c r="E46" s="851"/>
      <c r="F46" s="852"/>
      <c r="G46" s="853" t="s">
        <v>92</v>
      </c>
      <c r="H46" s="375"/>
      <c r="I46" s="12"/>
      <c r="U46" s="3"/>
      <c r="V46" s="3"/>
    </row>
    <row r="47" spans="2:22" ht="18" customHeight="1" x14ac:dyDescent="0.35">
      <c r="B47" s="15"/>
      <c r="C47" s="371"/>
      <c r="D47" s="11"/>
      <c r="E47" s="11"/>
      <c r="G47" s="11"/>
      <c r="H47" s="11"/>
      <c r="I47" s="12"/>
      <c r="U47" s="3"/>
      <c r="V47" s="3"/>
    </row>
    <row r="48" spans="2:22" ht="18" customHeight="1" x14ac:dyDescent="0.35">
      <c r="B48" s="15"/>
      <c r="C48" s="949" t="s">
        <v>541</v>
      </c>
      <c r="D48" s="949"/>
      <c r="E48" s="949"/>
      <c r="F48" s="949"/>
      <c r="G48" s="949"/>
      <c r="H48" s="949"/>
      <c r="I48" s="12"/>
      <c r="U48" s="3"/>
      <c r="V48" s="3"/>
    </row>
    <row r="49" spans="2:22" ht="18" customHeight="1" x14ac:dyDescent="0.35">
      <c r="B49" s="15"/>
      <c r="C49" s="371" t="s">
        <v>71</v>
      </c>
      <c r="D49" s="286"/>
      <c r="E49" s="11"/>
      <c r="F49" s="11"/>
      <c r="G49" s="11"/>
      <c r="H49" s="11"/>
      <c r="I49" s="12"/>
      <c r="U49" s="3"/>
      <c r="V49" s="3"/>
    </row>
    <row r="50" spans="2:22" ht="18" customHeight="1" x14ac:dyDescent="0.35">
      <c r="B50" s="15"/>
      <c r="C50" s="371" t="s">
        <v>161</v>
      </c>
      <c r="D50" s="667"/>
      <c r="E50" s="11"/>
      <c r="F50" s="11"/>
      <c r="G50" s="11"/>
      <c r="H50" s="11"/>
      <c r="I50" s="12"/>
      <c r="U50" s="3"/>
      <c r="V50" s="3"/>
    </row>
    <row r="51" spans="2:22" x14ac:dyDescent="0.35">
      <c r="B51" s="15"/>
      <c r="C51" s="371"/>
      <c r="D51" s="11"/>
      <c r="E51" s="712"/>
      <c r="F51" s="947" t="s">
        <v>179</v>
      </c>
      <c r="G51" s="947"/>
      <c r="H51" s="947"/>
      <c r="I51" s="12"/>
      <c r="U51" s="3"/>
      <c r="V51" s="3"/>
    </row>
    <row r="52" spans="2:22" ht="30" customHeight="1" x14ac:dyDescent="0.35">
      <c r="B52" s="15"/>
      <c r="C52" s="17" t="s">
        <v>9</v>
      </c>
      <c r="D52" s="18" t="s">
        <v>135</v>
      </c>
      <c r="E52" s="18" t="s">
        <v>89</v>
      </c>
      <c r="F52" s="653" t="s">
        <v>491</v>
      </c>
      <c r="G52" s="653" t="s">
        <v>491</v>
      </c>
      <c r="H52" s="653" t="s">
        <v>491</v>
      </c>
      <c r="I52" s="12"/>
      <c r="U52" s="3"/>
      <c r="V52" s="3"/>
    </row>
    <row r="53" spans="2:22" x14ac:dyDescent="0.35">
      <c r="B53" s="15"/>
      <c r="C53" s="371" t="s">
        <v>233</v>
      </c>
      <c r="D53" s="521"/>
      <c r="E53" s="521"/>
      <c r="F53" s="521"/>
      <c r="G53" s="521"/>
      <c r="H53" s="521"/>
      <c r="I53" s="12"/>
      <c r="U53" s="3"/>
      <c r="V53" s="3"/>
    </row>
    <row r="54" spans="2:22" x14ac:dyDescent="0.35">
      <c r="B54" s="15"/>
      <c r="C54" s="897" t="s">
        <v>535</v>
      </c>
      <c r="D54" s="937">
        <f>+SUM(D53:H53)</f>
        <v>0</v>
      </c>
      <c r="E54" s="938"/>
      <c r="F54" s="938"/>
      <c r="G54" s="938"/>
      <c r="H54" s="939"/>
      <c r="I54" s="12"/>
      <c r="U54" s="3"/>
      <c r="V54" s="3"/>
    </row>
    <row r="55" spans="2:22" ht="16.5" x14ac:dyDescent="0.35">
      <c r="B55" s="15"/>
      <c r="C55" s="897" t="s">
        <v>536</v>
      </c>
      <c r="D55" s="937">
        <f>IF(D54="",0,(VLOOKUP(D52,'16. Fatores de conversão'!A5:J13,3,FALSE)*D53)+(VLOOKUP(E52,'16. Fatores de conversão'!A5:J13,3,FALSE)*E53)+(VLOOKUP(F52,'16. Fatores de conversão'!A5:J13,3,FALSE)*F53)+(VLOOKUP(G52,'16. Fatores de conversão'!A5:J13,3,FALSE)*G53)+(VLOOKUP(H52,'16. Fatores de conversão'!A5:J13,3,FALSE)*H53))</f>
        <v>0</v>
      </c>
      <c r="E55" s="938"/>
      <c r="F55" s="938"/>
      <c r="G55" s="938"/>
      <c r="H55" s="939"/>
      <c r="I55" s="12"/>
      <c r="U55" s="3"/>
      <c r="V55" s="3"/>
    </row>
    <row r="56" spans="2:22" x14ac:dyDescent="0.35">
      <c r="B56" s="15"/>
      <c r="C56" s="372" t="s">
        <v>232</v>
      </c>
      <c r="D56" s="937">
        <f>D55*0.000086</f>
        <v>0</v>
      </c>
      <c r="E56" s="938"/>
      <c r="F56" s="938"/>
      <c r="G56" s="938"/>
      <c r="H56" s="939"/>
      <c r="I56" s="12"/>
      <c r="U56" s="3"/>
      <c r="V56" s="3"/>
    </row>
    <row r="57" spans="2:22" ht="30" customHeight="1" x14ac:dyDescent="0.35">
      <c r="B57" s="15"/>
      <c r="C57" s="17" t="s">
        <v>9</v>
      </c>
      <c r="D57" s="18" t="str">
        <f>+D52</f>
        <v>Energia Elétrica</v>
      </c>
      <c r="E57" s="18" t="str">
        <f>IF(E52="","",E52)</f>
        <v>Gás Natural</v>
      </c>
      <c r="F57" s="18" t="str">
        <f t="shared" ref="F57:H57" si="0">IF(F52="","",F52)</f>
        <v/>
      </c>
      <c r="G57" s="18" t="str">
        <f t="shared" si="0"/>
        <v/>
      </c>
      <c r="H57" s="18" t="str">
        <f t="shared" si="0"/>
        <v/>
      </c>
      <c r="I57" s="948" t="s">
        <v>537</v>
      </c>
      <c r="U57" s="3"/>
      <c r="V57" s="3"/>
    </row>
    <row r="58" spans="2:22" x14ac:dyDescent="0.35">
      <c r="B58" s="15"/>
      <c r="C58" s="16" t="s">
        <v>252</v>
      </c>
      <c r="D58" s="284"/>
      <c r="E58" s="522"/>
      <c r="F58" s="522"/>
      <c r="G58" s="522"/>
      <c r="H58" s="522"/>
      <c r="I58" s="948"/>
      <c r="U58" s="3"/>
      <c r="V58" s="3"/>
    </row>
    <row r="59" spans="2:22" x14ac:dyDescent="0.35">
      <c r="B59" s="15"/>
      <c r="C59" s="20" t="s">
        <v>162</v>
      </c>
      <c r="D59" s="21">
        <f>D53*D58</f>
        <v>0</v>
      </c>
      <c r="E59" s="21">
        <f>E53*E58</f>
        <v>0</v>
      </c>
      <c r="F59" s="21">
        <f>F53*F58</f>
        <v>0</v>
      </c>
      <c r="G59" s="21">
        <f>G53*G58</f>
        <v>0</v>
      </c>
      <c r="H59" s="21">
        <f>H53*H58</f>
        <v>0</v>
      </c>
      <c r="I59" s="948"/>
      <c r="U59" s="3"/>
      <c r="V59" s="3"/>
    </row>
    <row r="60" spans="2:22" x14ac:dyDescent="0.35">
      <c r="B60" s="15"/>
      <c r="C60" s="19" t="s">
        <v>61</v>
      </c>
      <c r="D60" s="941">
        <f>+SUM(D59:H59)</f>
        <v>0</v>
      </c>
      <c r="E60" s="942"/>
      <c r="F60" s="942"/>
      <c r="G60" s="942"/>
      <c r="H60" s="943"/>
      <c r="I60" s="948"/>
      <c r="U60" s="3"/>
      <c r="V60" s="3"/>
    </row>
    <row r="61" spans="2:22" x14ac:dyDescent="0.35">
      <c r="B61" s="9"/>
      <c r="C61" s="14"/>
      <c r="D61" s="11"/>
      <c r="E61" s="11"/>
      <c r="F61" s="11"/>
      <c r="G61" s="11"/>
      <c r="H61" s="11"/>
      <c r="I61" s="12"/>
    </row>
    <row r="62" spans="2:22" ht="61.5" customHeight="1" x14ac:dyDescent="0.35">
      <c r="B62" s="15"/>
      <c r="C62" s="940" t="s">
        <v>539</v>
      </c>
      <c r="D62" s="940"/>
      <c r="E62" s="940"/>
      <c r="F62" s="940"/>
      <c r="G62" s="940"/>
      <c r="H62" s="940"/>
      <c r="I62" s="12"/>
      <c r="U62" s="3"/>
      <c r="V62" s="3"/>
    </row>
    <row r="63" spans="2:22" ht="74.25" customHeight="1" x14ac:dyDescent="0.35">
      <c r="B63" s="15"/>
      <c r="C63" s="107" t="s">
        <v>10</v>
      </c>
      <c r="D63" s="964" t="s">
        <v>548</v>
      </c>
      <c r="E63" s="964"/>
      <c r="F63" s="964"/>
      <c r="G63" s="63" t="s">
        <v>540</v>
      </c>
      <c r="H63" s="63" t="s">
        <v>391</v>
      </c>
      <c r="I63" s="12"/>
      <c r="U63" s="3"/>
      <c r="V63" s="3"/>
    </row>
    <row r="64" spans="2:22" ht="15" customHeight="1" x14ac:dyDescent="0.35">
      <c r="B64" s="15"/>
      <c r="C64" s="23">
        <v>1</v>
      </c>
      <c r="D64" s="936"/>
      <c r="E64" s="936"/>
      <c r="F64" s="936"/>
      <c r="G64" s="285"/>
      <c r="H64" s="285"/>
      <c r="I64" s="280"/>
      <c r="U64" s="3"/>
      <c r="V64" s="3"/>
    </row>
    <row r="65" spans="2:22" x14ac:dyDescent="0.35">
      <c r="B65" s="15"/>
      <c r="C65" s="23">
        <v>2</v>
      </c>
      <c r="D65" s="936"/>
      <c r="E65" s="936"/>
      <c r="F65" s="936"/>
      <c r="G65" s="285"/>
      <c r="H65" s="285"/>
      <c r="I65" s="280"/>
      <c r="U65" s="3"/>
      <c r="V65" s="3"/>
    </row>
    <row r="66" spans="2:22" x14ac:dyDescent="0.35">
      <c r="B66" s="15"/>
      <c r="C66" s="23">
        <v>3</v>
      </c>
      <c r="D66" s="936"/>
      <c r="E66" s="936"/>
      <c r="F66" s="936"/>
      <c r="G66" s="285"/>
      <c r="H66" s="285"/>
      <c r="I66" s="280"/>
      <c r="U66" s="3"/>
      <c r="V66" s="3"/>
    </row>
    <row r="67" spans="2:22" x14ac:dyDescent="0.35">
      <c r="B67" s="15"/>
      <c r="C67" s="23">
        <v>4</v>
      </c>
      <c r="D67" s="936"/>
      <c r="E67" s="936"/>
      <c r="F67" s="936"/>
      <c r="G67" s="285"/>
      <c r="H67" s="285"/>
      <c r="I67" s="280"/>
      <c r="U67" s="3"/>
      <c r="V67" s="3"/>
    </row>
    <row r="68" spans="2:22" x14ac:dyDescent="0.35">
      <c r="B68" s="15"/>
      <c r="C68" s="23">
        <v>5</v>
      </c>
      <c r="D68" s="936"/>
      <c r="E68" s="936"/>
      <c r="F68" s="936"/>
      <c r="G68" s="285"/>
      <c r="H68" s="285"/>
      <c r="I68" s="280"/>
      <c r="U68" s="3"/>
      <c r="V68" s="3"/>
    </row>
    <row r="69" spans="2:22" x14ac:dyDescent="0.35">
      <c r="B69" s="15"/>
      <c r="C69" s="23">
        <v>6</v>
      </c>
      <c r="D69" s="936"/>
      <c r="E69" s="936"/>
      <c r="F69" s="936"/>
      <c r="G69" s="285"/>
      <c r="H69" s="285"/>
      <c r="I69" s="280"/>
      <c r="U69" s="3"/>
      <c r="V69" s="3"/>
    </row>
    <row r="70" spans="2:22" x14ac:dyDescent="0.35">
      <c r="B70" s="15"/>
      <c r="C70" s="23">
        <v>7</v>
      </c>
      <c r="D70" s="936"/>
      <c r="E70" s="936"/>
      <c r="F70" s="936"/>
      <c r="G70" s="285"/>
      <c r="H70" s="285"/>
      <c r="I70" s="280"/>
      <c r="U70" s="3"/>
      <c r="V70" s="3"/>
    </row>
    <row r="71" spans="2:22" x14ac:dyDescent="0.35">
      <c r="B71" s="15"/>
      <c r="C71" s="23">
        <v>8</v>
      </c>
      <c r="D71" s="936"/>
      <c r="E71" s="936"/>
      <c r="F71" s="936"/>
      <c r="G71" s="285"/>
      <c r="H71" s="285"/>
      <c r="I71" s="280"/>
      <c r="U71" s="3"/>
      <c r="V71" s="3"/>
    </row>
    <row r="72" spans="2:22" x14ac:dyDescent="0.35">
      <c r="B72" s="15"/>
      <c r="C72" s="23">
        <v>9</v>
      </c>
      <c r="D72" s="936"/>
      <c r="E72" s="936"/>
      <c r="F72" s="936"/>
      <c r="G72" s="285"/>
      <c r="H72" s="285"/>
      <c r="I72" s="280"/>
      <c r="U72" s="3"/>
      <c r="V72" s="3"/>
    </row>
    <row r="73" spans="2:22" x14ac:dyDescent="0.35">
      <c r="B73" s="15"/>
      <c r="C73" s="23">
        <v>10</v>
      </c>
      <c r="D73" s="936"/>
      <c r="E73" s="936"/>
      <c r="F73" s="936"/>
      <c r="G73" s="285"/>
      <c r="H73" s="285"/>
      <c r="I73" s="280"/>
      <c r="U73" s="3"/>
      <c r="V73" s="3"/>
    </row>
    <row r="74" spans="2:22" x14ac:dyDescent="0.35">
      <c r="B74" s="15"/>
      <c r="C74" s="23">
        <v>11</v>
      </c>
      <c r="D74" s="936"/>
      <c r="E74" s="936"/>
      <c r="F74" s="936"/>
      <c r="G74" s="285"/>
      <c r="H74" s="285"/>
      <c r="I74" s="280"/>
      <c r="U74" s="3"/>
      <c r="V74" s="3"/>
    </row>
    <row r="75" spans="2:22" x14ac:dyDescent="0.35">
      <c r="B75" s="15"/>
      <c r="C75" s="23">
        <v>12</v>
      </c>
      <c r="D75" s="936"/>
      <c r="E75" s="936"/>
      <c r="F75" s="936"/>
      <c r="G75" s="285"/>
      <c r="H75" s="285"/>
      <c r="I75" s="280"/>
      <c r="U75" s="3"/>
      <c r="V75" s="3"/>
    </row>
    <row r="76" spans="2:22" x14ac:dyDescent="0.35">
      <c r="B76" s="15"/>
      <c r="C76" s="23">
        <v>13</v>
      </c>
      <c r="D76" s="936"/>
      <c r="E76" s="936"/>
      <c r="F76" s="936"/>
      <c r="G76" s="285"/>
      <c r="H76" s="285"/>
      <c r="I76" s="280"/>
      <c r="U76" s="3"/>
      <c r="V76" s="3"/>
    </row>
    <row r="77" spans="2:22" x14ac:dyDescent="0.35">
      <c r="B77" s="15"/>
      <c r="C77" s="23">
        <v>14</v>
      </c>
      <c r="D77" s="936"/>
      <c r="E77" s="936"/>
      <c r="F77" s="936"/>
      <c r="G77" s="285"/>
      <c r="H77" s="285"/>
      <c r="I77" s="280"/>
      <c r="U77" s="3"/>
      <c r="V77" s="3"/>
    </row>
    <row r="78" spans="2:22" x14ac:dyDescent="0.35">
      <c r="B78" s="15"/>
      <c r="C78" s="23">
        <v>15</v>
      </c>
      <c r="D78" s="936"/>
      <c r="E78" s="936"/>
      <c r="F78" s="936"/>
      <c r="G78" s="285"/>
      <c r="H78" s="285"/>
      <c r="I78" s="280"/>
      <c r="U78" s="3"/>
      <c r="V78" s="3"/>
    </row>
    <row r="79" spans="2:22" x14ac:dyDescent="0.35">
      <c r="B79" s="9"/>
      <c r="C79" s="14"/>
      <c r="D79" s="14"/>
      <c r="E79" s="14"/>
      <c r="F79" s="14"/>
      <c r="G79" s="24"/>
      <c r="H79" s="63"/>
      <c r="I79" s="25"/>
      <c r="U79" s="3"/>
      <c r="V79" s="3"/>
    </row>
    <row r="80" spans="2:22" ht="28.5" customHeight="1" x14ac:dyDescent="0.35">
      <c r="B80" s="15"/>
      <c r="C80" s="371" t="s">
        <v>114</v>
      </c>
      <c r="D80" s="286"/>
      <c r="E80" s="11"/>
      <c r="F80" s="11"/>
      <c r="G80" s="944" t="s">
        <v>20</v>
      </c>
      <c r="H80" s="944"/>
      <c r="I80" s="945"/>
      <c r="U80" s="3"/>
      <c r="V80" s="3"/>
    </row>
    <row r="81" spans="2:22" ht="15" customHeight="1" x14ac:dyDescent="0.35">
      <c r="B81" s="15"/>
      <c r="C81" s="371"/>
      <c r="D81" s="26"/>
      <c r="E81" s="11"/>
      <c r="F81" s="11"/>
      <c r="G81" s="27"/>
      <c r="H81" s="27"/>
      <c r="I81" s="28"/>
      <c r="U81" s="3"/>
      <c r="V81" s="3"/>
    </row>
    <row r="82" spans="2:22" ht="41.25" customHeight="1" x14ac:dyDescent="0.35">
      <c r="B82" s="15"/>
      <c r="C82" s="371" t="s">
        <v>62</v>
      </c>
      <c r="D82" s="823"/>
      <c r="E82" s="11"/>
      <c r="F82" s="11"/>
      <c r="G82" s="944" t="s">
        <v>63</v>
      </c>
      <c r="H82" s="944"/>
      <c r="I82" s="945"/>
      <c r="U82" s="3"/>
      <c r="V82" s="3"/>
    </row>
    <row r="83" spans="2:22" ht="16.5" customHeight="1" x14ac:dyDescent="0.35">
      <c r="B83" s="15"/>
      <c r="C83" s="674"/>
      <c r="D83" s="11"/>
      <c r="E83" s="11"/>
      <c r="F83" s="11"/>
      <c r="G83" s="672"/>
      <c r="H83" s="672"/>
      <c r="I83" s="673"/>
      <c r="U83" s="3"/>
      <c r="V83" s="3"/>
    </row>
    <row r="84" spans="2:22" ht="33.75" customHeight="1" x14ac:dyDescent="0.35">
      <c r="B84" s="15"/>
      <c r="C84" s="679" t="s">
        <v>401</v>
      </c>
      <c r="D84" s="841"/>
      <c r="F84" s="11"/>
      <c r="G84" s="944" t="s">
        <v>377</v>
      </c>
      <c r="H84" s="944"/>
      <c r="I84" s="945"/>
      <c r="U84" s="3"/>
      <c r="V84" s="3"/>
    </row>
    <row r="85" spans="2:22" ht="15" thickBot="1" x14ac:dyDescent="0.4">
      <c r="B85" s="29"/>
      <c r="C85" s="30"/>
      <c r="D85" s="31"/>
      <c r="E85" s="31"/>
      <c r="F85" s="31"/>
      <c r="G85" s="31"/>
      <c r="H85" s="31"/>
      <c r="I85" s="32"/>
      <c r="U85" s="3"/>
      <c r="V85" s="3"/>
    </row>
    <row r="86" spans="2:22" x14ac:dyDescent="0.35">
      <c r="U86" s="3"/>
      <c r="V86" s="3"/>
    </row>
    <row r="87" spans="2:22" x14ac:dyDescent="0.35">
      <c r="U87" s="3"/>
      <c r="V87" s="3"/>
    </row>
    <row r="88" spans="2:22" x14ac:dyDescent="0.35">
      <c r="U88" s="3"/>
      <c r="V88" s="3"/>
    </row>
    <row r="89" spans="2:22" x14ac:dyDescent="0.35">
      <c r="U89" s="3"/>
      <c r="V89" s="3"/>
    </row>
    <row r="90" spans="2:22" x14ac:dyDescent="0.35">
      <c r="U90" s="3"/>
      <c r="V90" s="3"/>
    </row>
    <row r="91" spans="2:22" x14ac:dyDescent="0.35">
      <c r="U91" s="3"/>
      <c r="V91" s="3"/>
    </row>
  </sheetData>
  <sheetProtection algorithmName="SHA-512" hashValue="tvxrHjAlBwOzzcBti3zNMzvleE8RNwcKxDu6Fbli7JjRGTEu3mFO2Sjq/uZerKi0dmH09ymML/V5XmYB1YK30Q==" saltValue="ME+eJPfNhOzEF5f07ZDRaA==" spinCount="100000" sheet="1" objects="1" scenarios="1"/>
  <protectedRanges>
    <protectedRange sqref="D23:H25 D26:D27 D30:H33 D36:H36 D49:D50 D53:E53 D64:F78 D80 D44:D46 G53:H53 D82 D37:D40 H45:H46" name="Folha1"/>
    <protectedRange sqref="D43 H44" name="Folha1_2"/>
    <protectedRange sqref="D58:H58" name="Folha1_3"/>
  </protectedRanges>
  <mergeCells count="45">
    <mergeCell ref="B16:I17"/>
    <mergeCell ref="D13:F13"/>
    <mergeCell ref="D63:F63"/>
    <mergeCell ref="D4:F4"/>
    <mergeCell ref="D5:F5"/>
    <mergeCell ref="D6:F6"/>
    <mergeCell ref="D7:F7"/>
    <mergeCell ref="D9:I9"/>
    <mergeCell ref="E43:G43"/>
    <mergeCell ref="D30:H30"/>
    <mergeCell ref="D36:H36"/>
    <mergeCell ref="D25:H25"/>
    <mergeCell ref="J13:K13"/>
    <mergeCell ref="F51:H51"/>
    <mergeCell ref="D70:F70"/>
    <mergeCell ref="I57:I60"/>
    <mergeCell ref="D67:F67"/>
    <mergeCell ref="D68:F68"/>
    <mergeCell ref="D69:F69"/>
    <mergeCell ref="D55:H55"/>
    <mergeCell ref="D56:H56"/>
    <mergeCell ref="C22:H22"/>
    <mergeCell ref="C29:H29"/>
    <mergeCell ref="C48:H48"/>
    <mergeCell ref="C35:H35"/>
    <mergeCell ref="C42:H42"/>
    <mergeCell ref="D23:H23"/>
    <mergeCell ref="D24:H24"/>
    <mergeCell ref="G84:I84"/>
    <mergeCell ref="G82:I82"/>
    <mergeCell ref="D76:F76"/>
    <mergeCell ref="D77:F77"/>
    <mergeCell ref="D78:F78"/>
    <mergeCell ref="G80:I80"/>
    <mergeCell ref="D75:F75"/>
    <mergeCell ref="D54:H54"/>
    <mergeCell ref="C62:H62"/>
    <mergeCell ref="D65:F65"/>
    <mergeCell ref="D73:F73"/>
    <mergeCell ref="D64:F64"/>
    <mergeCell ref="D72:F72"/>
    <mergeCell ref="D74:F74"/>
    <mergeCell ref="D60:H60"/>
    <mergeCell ref="D66:F66"/>
    <mergeCell ref="D71:F71"/>
  </mergeCells>
  <hyperlinks>
    <hyperlink ref="B1" location="'0.Ajuda'!A1" display="Home" xr:uid="{00000000-0004-0000-0100-000000000000}"/>
  </hyperlinks>
  <pageMargins left="0.7" right="0.7" top="0.75" bottom="0.75" header="0.3" footer="0.3"/>
  <pageSetup paperSize="9" scale="41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'16. Fatores de conversão'!$M$7:$M$14</xm:f>
          </x14:formula1>
          <xm:sqref>D80 D49</xm:sqref>
        </x14:dataValidation>
        <x14:dataValidation type="list" allowBlank="1" showInputMessage="1" showErrorMessage="1" xr:uid="{00000000-0002-0000-0100-000001000000}">
          <x14:formula1>
            <xm:f>'16. Fatores de conversão'!$O$12:$O$13</xm:f>
          </x14:formula1>
          <xm:sqref>G64:G78 D82 H43</xm:sqref>
        </x14:dataValidation>
        <x14:dataValidation type="list" allowBlank="1" showInputMessage="1" showErrorMessage="1" xr:uid="{00000000-0002-0000-0100-000002000000}">
          <x14:formula1>
            <xm:f>'16. Fatores de conversão'!$V$2:$V$6</xm:f>
          </x14:formula1>
          <xm:sqref>G52:H52</xm:sqref>
        </x14:dataValidation>
        <x14:dataValidation type="list" allowBlank="1" showInputMessage="1" showErrorMessage="1" xr:uid="{00000000-0002-0000-0100-000003000000}">
          <x14:formula1>
            <xm:f>'16. Fatores de conversão'!$O$3:$O$5</xm:f>
          </x14:formula1>
          <xm:sqref>D40</xm:sqref>
        </x14:dataValidation>
        <x14:dataValidation type="list" allowBlank="1" showInputMessage="1" showErrorMessage="1" xr:uid="{00000000-0002-0000-0100-000004000000}">
          <x14:formula1>
            <xm:f>'16. Fatores de conversão'!$O$9:$O$10</xm:f>
          </x14:formula1>
          <xm:sqref>D7:F7</xm:sqref>
        </x14:dataValidation>
        <x14:dataValidation type="list" allowBlank="1" showInputMessage="1" showErrorMessage="1" xr:uid="{00000000-0002-0000-0100-000005000000}">
          <x14:formula1>
            <xm:f>'11.1 Apoio Reembol.'!$C$63:$C$69</xm:f>
          </x14:formula1>
          <xm:sqref>H64:H78</xm:sqref>
        </x14:dataValidation>
        <x14:dataValidation type="list" allowBlank="1" showInputMessage="1" showErrorMessage="1" xr:uid="{00000000-0002-0000-0100-000006000000}">
          <x14:formula1>
            <xm:f>'16. Fatores de conversão'!$T$2:$T$4</xm:f>
          </x14:formula1>
          <xm:sqref>F52</xm:sqref>
        </x14:dataValidation>
        <x14:dataValidation type="list" allowBlank="1" showInputMessage="1" showErrorMessage="1" xr:uid="{00000000-0002-0000-0100-000008000000}">
          <x14:formula1>
            <xm:f>'16. Fatores de conversão'!Q3:Q4</xm:f>
          </x14:formula1>
          <xm:sqref>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>
    <pageSetUpPr fitToPage="1"/>
  </sheetPr>
  <dimension ref="B1:BD111"/>
  <sheetViews>
    <sheetView showGridLines="0" zoomScale="70" zoomScaleNormal="70" workbookViewId="0"/>
  </sheetViews>
  <sheetFormatPr defaultColWidth="9.1796875" defaultRowHeight="14.5" x14ac:dyDescent="0.35"/>
  <cols>
    <col min="1" max="2" width="9.1796875" style="3"/>
    <col min="3" max="3" width="11.54296875" style="1" customWidth="1"/>
    <col min="4" max="4" width="40.7265625" style="3" customWidth="1"/>
    <col min="5" max="5" width="21.7265625" style="3" customWidth="1"/>
    <col min="6" max="6" width="50.81640625" style="3" customWidth="1"/>
    <col min="7" max="7" width="33.54296875" style="3" customWidth="1"/>
    <col min="8" max="8" width="14.453125" style="3" customWidth="1"/>
    <col min="9" max="23" width="13.54296875" style="3" customWidth="1"/>
    <col min="24" max="24" width="14.453125" style="3" customWidth="1"/>
    <col min="25" max="29" width="13.54296875" style="3" customWidth="1"/>
    <col min="30" max="31" width="13.54296875" style="4" customWidth="1"/>
    <col min="32" max="34" width="13.54296875" style="3" customWidth="1"/>
    <col min="35" max="35" width="18" style="3" customWidth="1"/>
    <col min="36" max="36" width="13.54296875" style="3" customWidth="1"/>
    <col min="37" max="38" width="18.26953125" style="3" customWidth="1"/>
    <col min="39" max="39" width="13.54296875" style="3" customWidth="1"/>
    <col min="40" max="42" width="9.1796875" style="3"/>
    <col min="43" max="43" width="18.54296875" style="3" customWidth="1"/>
    <col min="44" max="44" width="25.7265625" style="3" customWidth="1"/>
    <col min="45" max="48" width="18.54296875" style="3" customWidth="1"/>
    <col min="49" max="52" width="11.26953125" style="3" customWidth="1"/>
    <col min="53" max="16384" width="9.1796875" style="3"/>
  </cols>
  <sheetData>
    <row r="1" spans="2:56" ht="15" thickBot="1" x14ac:dyDescent="0.4">
      <c r="B1" s="773" t="s">
        <v>490</v>
      </c>
      <c r="AO1" s="148"/>
      <c r="AP1" s="148"/>
      <c r="AQ1" s="148"/>
      <c r="AR1" s="148"/>
    </row>
    <row r="2" spans="2:56" x14ac:dyDescent="0.3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0"/>
      <c r="AE2" s="60"/>
      <c r="AF2" s="7"/>
      <c r="AG2" s="7"/>
      <c r="AH2" s="7"/>
      <c r="AI2" s="7"/>
      <c r="AJ2" s="7"/>
      <c r="AK2" s="7"/>
      <c r="AL2" s="7"/>
      <c r="AM2" s="7"/>
      <c r="AN2" s="8"/>
      <c r="AO2" s="148"/>
      <c r="AP2" s="148"/>
      <c r="AQ2" s="148"/>
      <c r="AR2" s="148"/>
    </row>
    <row r="3" spans="2:56" ht="21" x14ac:dyDescent="0.35">
      <c r="B3" s="15"/>
      <c r="C3" s="1002" t="s">
        <v>21</v>
      </c>
      <c r="D3" s="1002"/>
      <c r="E3" s="1002"/>
      <c r="F3" s="10"/>
      <c r="G3" s="864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N3" s="12"/>
      <c r="AO3" s="148"/>
      <c r="AP3" s="148"/>
      <c r="AQ3" s="148"/>
    </row>
    <row r="4" spans="2:56" ht="50.25" customHeight="1" x14ac:dyDescent="0.35">
      <c r="B4" s="15"/>
      <c r="C4" s="1003" t="s">
        <v>22</v>
      </c>
      <c r="D4" s="1003"/>
      <c r="E4" s="1003"/>
      <c r="F4" s="1003"/>
      <c r="G4" s="1003"/>
      <c r="H4" s="1003"/>
      <c r="I4" s="100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38"/>
      <c r="AE4" s="38"/>
      <c r="AF4" s="11"/>
      <c r="AG4" s="11"/>
      <c r="AH4" s="11"/>
      <c r="AI4" s="11"/>
      <c r="AN4" s="12"/>
      <c r="AO4" s="148"/>
      <c r="AP4" s="148"/>
      <c r="AQ4" s="148"/>
    </row>
    <row r="5" spans="2:56" ht="38.25" customHeight="1" thickBot="1" x14ac:dyDescent="0.4">
      <c r="B5" s="15"/>
      <c r="C5" s="1004" t="s">
        <v>23</v>
      </c>
      <c r="D5" s="1004"/>
      <c r="E5" s="1004"/>
      <c r="F5" s="61"/>
      <c r="G5" s="865"/>
      <c r="H5" s="61"/>
      <c r="I5" s="61"/>
      <c r="J5" s="11"/>
      <c r="K5" s="11"/>
      <c r="L5" s="11"/>
      <c r="M5" s="11"/>
      <c r="N5" s="11"/>
      <c r="O5" s="11"/>
      <c r="P5" s="11"/>
      <c r="AN5" s="12"/>
    </row>
    <row r="6" spans="2:56" s="66" customFormat="1" ht="15" thickBot="1" x14ac:dyDescent="0.4">
      <c r="B6" s="62"/>
      <c r="C6" s="63"/>
      <c r="D6" s="64"/>
      <c r="E6" s="64"/>
      <c r="F6" s="64"/>
      <c r="G6" s="64"/>
      <c r="H6" s="64"/>
      <c r="I6" s="64"/>
      <c r="J6" s="990" t="s">
        <v>13</v>
      </c>
      <c r="K6" s="991"/>
      <c r="L6" s="991"/>
      <c r="M6" s="991"/>
      <c r="N6" s="991"/>
      <c r="O6" s="991"/>
      <c r="P6" s="991"/>
      <c r="Q6" s="992"/>
      <c r="R6" s="990" t="s">
        <v>15</v>
      </c>
      <c r="S6" s="991"/>
      <c r="T6" s="991"/>
      <c r="U6" s="991"/>
      <c r="V6" s="991"/>
      <c r="W6" s="991"/>
      <c r="X6" s="991"/>
      <c r="Y6" s="991"/>
      <c r="Z6" s="991"/>
      <c r="AA6" s="991"/>
      <c r="AB6" s="991"/>
      <c r="AC6" s="991"/>
      <c r="AD6" s="991"/>
      <c r="AE6" s="991"/>
      <c r="AF6" s="992"/>
      <c r="AG6" s="976" t="s">
        <v>0</v>
      </c>
      <c r="AH6" s="977"/>
      <c r="AI6" s="977"/>
      <c r="AJ6" s="977"/>
      <c r="AK6" s="977"/>
      <c r="AL6" s="977"/>
      <c r="AM6" s="978"/>
      <c r="AN6" s="12"/>
      <c r="AO6" s="3"/>
    </row>
    <row r="7" spans="2:56" s="80" customFormat="1" ht="48.5" thickBot="1" x14ac:dyDescent="0.4">
      <c r="B7" s="67"/>
      <c r="C7" s="68"/>
      <c r="D7" s="69"/>
      <c r="E7" s="69"/>
      <c r="F7" s="69"/>
      <c r="G7" s="69"/>
      <c r="H7" s="147" t="s">
        <v>368</v>
      </c>
      <c r="I7" s="71" t="s">
        <v>413</v>
      </c>
      <c r="J7" s="987" t="s">
        <v>130</v>
      </c>
      <c r="K7" s="988"/>
      <c r="L7" s="988"/>
      <c r="M7" s="988"/>
      <c r="N7" s="988"/>
      <c r="O7" s="988"/>
      <c r="P7" s="72" t="s">
        <v>165</v>
      </c>
      <c r="Q7" s="660" t="s">
        <v>134</v>
      </c>
      <c r="R7" s="987" t="s">
        <v>139</v>
      </c>
      <c r="S7" s="988"/>
      <c r="T7" s="988"/>
      <c r="U7" s="988"/>
      <c r="V7" s="988"/>
      <c r="W7" s="988"/>
      <c r="X7" s="73" t="s">
        <v>93</v>
      </c>
      <c r="Y7" s="74" t="s">
        <v>2</v>
      </c>
      <c r="Z7" s="989" t="s">
        <v>3</v>
      </c>
      <c r="AA7" s="989"/>
      <c r="AB7" s="74" t="s">
        <v>141</v>
      </c>
      <c r="AC7" s="75" t="s">
        <v>142</v>
      </c>
      <c r="AD7" s="76" t="s">
        <v>94</v>
      </c>
      <c r="AE7" s="77" t="s">
        <v>146</v>
      </c>
      <c r="AF7" s="78" t="s">
        <v>488</v>
      </c>
      <c r="AG7" s="79" t="s">
        <v>153</v>
      </c>
      <c r="AH7" s="76" t="s">
        <v>485</v>
      </c>
      <c r="AI7" s="74" t="s">
        <v>193</v>
      </c>
      <c r="AJ7" s="74" t="s">
        <v>322</v>
      </c>
      <c r="AK7" s="496" t="s">
        <v>487</v>
      </c>
      <c r="AL7" s="496" t="s">
        <v>486</v>
      </c>
      <c r="AM7" s="78" t="s">
        <v>1</v>
      </c>
      <c r="AN7" s="65"/>
      <c r="AR7" s="69"/>
      <c r="AY7" s="69"/>
      <c r="AZ7" s="69"/>
      <c r="BA7" s="69"/>
      <c r="BB7" s="69"/>
      <c r="BC7" s="69"/>
      <c r="BD7" s="69"/>
    </row>
    <row r="8" spans="2:56" s="80" customFormat="1" ht="63" customHeight="1" thickBot="1" x14ac:dyDescent="0.35">
      <c r="B8" s="67"/>
      <c r="C8" s="153" t="s">
        <v>10</v>
      </c>
      <c r="D8" s="154" t="s">
        <v>11</v>
      </c>
      <c r="E8" s="155" t="s">
        <v>397</v>
      </c>
      <c r="F8" s="154" t="s">
        <v>25</v>
      </c>
      <c r="G8" s="154" t="s">
        <v>528</v>
      </c>
      <c r="H8" s="156" t="s">
        <v>148</v>
      </c>
      <c r="I8" s="157" t="s">
        <v>105</v>
      </c>
      <c r="J8" s="661" t="str">
        <f>'1. Identificação Ben. Oper.'!D52</f>
        <v>Energia Elétrica</v>
      </c>
      <c r="K8" s="160" t="str">
        <f>IF('1. Identificação Ben. Oper.'!E52="","",'1. Identificação Ben. Oper.'!E52)</f>
        <v>Gás Natural</v>
      </c>
      <c r="L8" s="160" t="str">
        <f>IF('1. Identificação Ben. Oper.'!F52="","",'1. Identificação Ben. Oper.'!F52)</f>
        <v/>
      </c>
      <c r="M8" s="160" t="str">
        <f>IF('1. Identificação Ben. Oper.'!G52="","",'1. Identificação Ben. Oper.'!G52)</f>
        <v/>
      </c>
      <c r="N8" s="160" t="str">
        <f>IF('1. Identificação Ben. Oper.'!H52="","",'1. Identificação Ben. Oper.'!H52)</f>
        <v/>
      </c>
      <c r="O8" s="159" t="s">
        <v>61</v>
      </c>
      <c r="P8" s="159" t="s">
        <v>4</v>
      </c>
      <c r="Q8" s="159" t="s">
        <v>5</v>
      </c>
      <c r="R8" s="158" t="str">
        <f t="shared" ref="R8:W8" si="0">+J8</f>
        <v>Energia Elétrica</v>
      </c>
      <c r="S8" s="159" t="str">
        <f t="shared" si="0"/>
        <v>Gás Natural</v>
      </c>
      <c r="T8" s="159" t="str">
        <f t="shared" si="0"/>
        <v/>
      </c>
      <c r="U8" s="159" t="str">
        <f t="shared" si="0"/>
        <v/>
      </c>
      <c r="V8" s="159" t="str">
        <f t="shared" si="0"/>
        <v/>
      </c>
      <c r="W8" s="159" t="str">
        <f t="shared" si="0"/>
        <v>Total</v>
      </c>
      <c r="X8" s="160" t="s">
        <v>5</v>
      </c>
      <c r="Y8" s="160" t="s">
        <v>6</v>
      </c>
      <c r="Z8" s="160" t="s">
        <v>140</v>
      </c>
      <c r="AA8" s="160" t="s">
        <v>4</v>
      </c>
      <c r="AB8" s="160" t="s">
        <v>7</v>
      </c>
      <c r="AC8" s="156" t="s">
        <v>5</v>
      </c>
      <c r="AD8" s="156" t="s">
        <v>91</v>
      </c>
      <c r="AE8" s="161" t="s">
        <v>145</v>
      </c>
      <c r="AF8" s="162" t="s">
        <v>95</v>
      </c>
      <c r="AG8" s="163" t="s">
        <v>91</v>
      </c>
      <c r="AH8" s="164" t="s">
        <v>91</v>
      </c>
      <c r="AI8" s="160" t="s">
        <v>154</v>
      </c>
      <c r="AJ8" s="160" t="s">
        <v>91</v>
      </c>
      <c r="AK8" s="160" t="s">
        <v>91</v>
      </c>
      <c r="AL8" s="160" t="s">
        <v>91</v>
      </c>
      <c r="AM8" s="162" t="s">
        <v>105</v>
      </c>
      <c r="AN8" s="65"/>
      <c r="AO8" s="149"/>
      <c r="AP8" s="149"/>
      <c r="AY8" s="39"/>
      <c r="AZ8" s="69"/>
      <c r="BA8" s="69"/>
      <c r="BB8" s="69"/>
      <c r="BC8" s="69"/>
    </row>
    <row r="9" spans="2:56" s="80" customFormat="1" ht="36.75" customHeight="1" x14ac:dyDescent="0.35">
      <c r="B9" s="67"/>
      <c r="C9" s="1005" t="s">
        <v>449</v>
      </c>
      <c r="D9" s="1006"/>
      <c r="E9" s="1006"/>
      <c r="F9" s="1006"/>
      <c r="G9" s="866"/>
      <c r="H9" s="165"/>
      <c r="I9" s="165"/>
      <c r="J9" s="993" t="str">
        <f>IF('1. Identificação Ben. Oper.'!D53="","",IF(AND($D$10="",$D$11="",$D$12="",$D$13="",$D$14="",$D$16="",$D$17="",$D$18="",$D$19="",$D$21=""),"",'1. Identificação Ben. Oper.'!D53))</f>
        <v/>
      </c>
      <c r="K9" s="996" t="str">
        <f>IF('1. Identificação Ben. Oper.'!E53="","",IF(AND($D$10="",$D$11="",$D$12="",$D$13="",$D$14="",$D$16="",$D$17="",$D$18="",$D$19="",$D$21=""),"",'1. Identificação Ben. Oper.'!E53))</f>
        <v/>
      </c>
      <c r="L9" s="996" t="str">
        <f>IF('1. Identificação Ben. Oper.'!F53="","",IF(AND($D$10="",$D$11="",$D$12="",$D$13="",$D$14="",$D$16="",$D$17="",$D$18="",$D$19="",$D$21=""),"",'1. Identificação Ben. Oper.'!F53))</f>
        <v/>
      </c>
      <c r="M9" s="996" t="str">
        <f>IF('1. Identificação Ben. Oper.'!G53="","",IF(AND($D$10="",$D$11="",$D$12="",$D$13="",$D$14="",$D$16="",$D$17="",$D$18="",$D$19="",$D$21=""),"",'1. Identificação Ben. Oper.'!G53))</f>
        <v/>
      </c>
      <c r="N9" s="996" t="str">
        <f>IF('1. Identificação Ben. Oper.'!H53="","",IF(AND($D$10="",$D$11="",$D$12="",$D$13="",$D$14="",$D$16="",$D$17="",$D$18="",$D$19="",$D$21=""),"",'1. Identificação Ben. Oper.'!H53))</f>
        <v/>
      </c>
      <c r="O9" s="1011">
        <f>SUM(J9:N9)</f>
        <v>0</v>
      </c>
      <c r="P9" s="1014">
        <f>IF(J9="",0,IF(J9=0,0,(+VLOOKUP($J$8,'16. Fatores de conversão'!$A$5:$I$13,6,FALSE)*J9)))+IF(K9="",0,IF(K9=0,0,(+VLOOKUP($K$8,'16.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</f>
        <v>0</v>
      </c>
      <c r="Q9" s="999">
        <f>+SUMPRODUCT('1. Identificação Ben. Oper.'!$D$58:$H$58,J9:N9)</f>
        <v>0</v>
      </c>
      <c r="R9" s="166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7"/>
      <c r="AG9" s="166"/>
      <c r="AH9" s="165"/>
      <c r="AI9" s="165"/>
      <c r="AJ9" s="165"/>
      <c r="AK9" s="165"/>
      <c r="AL9" s="165"/>
      <c r="AM9" s="167"/>
      <c r="AN9" s="65"/>
      <c r="AO9" s="69"/>
      <c r="AP9" s="69"/>
      <c r="AX9" s="168"/>
      <c r="AY9" s="39"/>
      <c r="AZ9" s="69"/>
      <c r="BA9" s="69"/>
      <c r="BB9" s="69"/>
      <c r="BC9" s="69"/>
    </row>
    <row r="10" spans="2:56" ht="30" customHeight="1" x14ac:dyDescent="0.3">
      <c r="B10" s="15"/>
      <c r="C10" s="84">
        <v>1</v>
      </c>
      <c r="D10" s="289"/>
      <c r="E10" s="285"/>
      <c r="F10" s="378"/>
      <c r="G10" s="868"/>
      <c r="H10" s="379"/>
      <c r="I10" s="85" t="str">
        <f>IF(F10="","",VLOOKUP(F10,'15. Valores-Padrão'!$C$3:$F$7,4,FALSE))</f>
        <v/>
      </c>
      <c r="J10" s="994"/>
      <c r="K10" s="997"/>
      <c r="L10" s="997"/>
      <c r="M10" s="997"/>
      <c r="N10" s="997"/>
      <c r="O10" s="1012"/>
      <c r="P10" s="1015"/>
      <c r="Q10" s="1000"/>
      <c r="R10" s="383"/>
      <c r="S10" s="384"/>
      <c r="T10" s="384"/>
      <c r="U10" s="384"/>
      <c r="V10" s="384"/>
      <c r="W10" s="86">
        <f>+SUM(R10:V10)</f>
        <v>0</v>
      </c>
      <c r="X10" s="87">
        <f>+SUMPRODUCT('1. Identificação Ben. Oper.'!$D$58:$H$58,R10:V10)</f>
        <v>0</v>
      </c>
      <c r="Y10" s="88">
        <f>IF($O$9=0,0,W10/$O$9)</f>
        <v>0</v>
      </c>
      <c r="Z10" s="89">
        <f>+VLOOKUP($R$8,'16. Fatores de conversão'!$A$5:$I$13,3,FALSE)*R10+VLOOKUP($S$8,'16. Fatores de conversão'!$A$5:$I$13,3,FALSE)*S10+VLOOKUP($T$8,'16. Fatores de conversão'!$A$5:$I$13,3,FALSE)*T10+VLOOKUP($U$8,'16. Fatores de conversão'!$A$5:$I$13,3,FALSE)*U10+VLOOKUP($V$8,'16. Fatores de conversão'!$A$5:$I$13,3,FALSE)*V10</f>
        <v>0</v>
      </c>
      <c r="AA10" s="89">
        <f>+VLOOKUP($R$8,'16. Fatores de conversão'!$A$5:$I$13,6,FALSE)*R10+VLOOKUP($S$8,'16. Fatores de conversão'!$A$5:$I$13,6,FALSE)*S10+VLOOKUP($T$8,'16. Fatores de conversão'!$A$5:$I$13,6,FALSE)*T10+VLOOKUP($U$8,'16. Fatores de conversão'!$A$5:$I$13,6,FALSE)*U10+VLOOKUP($V$8,'16. Fatores de conversão'!$A$5:$I$13,6,FALSE)*V10</f>
        <v>0</v>
      </c>
      <c r="AB10" s="89">
        <f>(VLOOKUP($R$8,'16. Fatores de conversão'!$A$5:$I$13,9,FALSE)*R10+VLOOKUP($S$8,'16. Fatores de conversão'!$A$5:$I$13,9,FALSE)*S10+VLOOKUP($T$8,'16. Fatores de conversão'!$A$5:$I$13,9,FALSE)*T10+VLOOKUP($U$8,'16. Fatores de conversão'!$A$5:$I$13,9,FALSE)*U10+VLOOKUP($V$8,'16. Fatores de conversão'!$A$5:$I$13,9,FALSE)*V10)/1000</f>
        <v>0</v>
      </c>
      <c r="AC10" s="284"/>
      <c r="AD10" s="284"/>
      <c r="AE10" s="387"/>
      <c r="AF10" s="90">
        <f>IF(AD10="",0,IF(OR(AE10="",AE10=0),0,I10+1))</f>
        <v>0</v>
      </c>
      <c r="AG10" s="330"/>
      <c r="AH10" s="284"/>
      <c r="AI10" s="87" t="str">
        <f>IF(F10="","",VLOOKUP(F10,'15. Valores-Padrão'!$C$3:$E$7,3,FALSE)*H10)</f>
        <v/>
      </c>
      <c r="AJ10" s="87">
        <f>IF(AG10=0,0,IF(AG10&lt;(AI10),AG10+AH10,((AI10)+((AH10/AG10)*AI10))))</f>
        <v>0</v>
      </c>
      <c r="AK10" s="320">
        <f>(AG10+AH10)-AJ10</f>
        <v>0</v>
      </c>
      <c r="AL10" s="320">
        <v>0</v>
      </c>
      <c r="AM10" s="91">
        <f>IF(X10=0,0,(AG10+AH10)/X10)</f>
        <v>0</v>
      </c>
      <c r="AN10" s="12"/>
      <c r="AO10" s="149"/>
      <c r="AP10" s="149"/>
      <c r="AY10" s="39"/>
      <c r="AZ10" s="69"/>
      <c r="BA10" s="69"/>
      <c r="BB10" s="69"/>
      <c r="BC10" s="11"/>
    </row>
    <row r="11" spans="2:56" ht="30" customHeight="1" x14ac:dyDescent="0.3">
      <c r="B11" s="15"/>
      <c r="C11" s="84">
        <v>2</v>
      </c>
      <c r="D11" s="289"/>
      <c r="E11" s="285"/>
      <c r="F11" s="378"/>
      <c r="G11" s="868"/>
      <c r="H11" s="379"/>
      <c r="I11" s="85" t="str">
        <f>IF(F11="","",VLOOKUP(F11,'15. Valores-Padrão'!$C$3:$F$7,4,FALSE))</f>
        <v/>
      </c>
      <c r="J11" s="994"/>
      <c r="K11" s="997"/>
      <c r="L11" s="997"/>
      <c r="M11" s="997"/>
      <c r="N11" s="997"/>
      <c r="O11" s="1012"/>
      <c r="P11" s="1015"/>
      <c r="Q11" s="1000"/>
      <c r="R11" s="383"/>
      <c r="S11" s="384"/>
      <c r="T11" s="384"/>
      <c r="U11" s="384"/>
      <c r="V11" s="384"/>
      <c r="W11" s="86">
        <f t="shared" ref="W11:W14" si="1">+SUM(R11:V11)</f>
        <v>0</v>
      </c>
      <c r="X11" s="87">
        <f>+SUMPRODUCT('1. Identificação Ben. Oper.'!$D$58:$H$58,R11:V11)</f>
        <v>0</v>
      </c>
      <c r="Y11" s="88">
        <f>IF($O$9=0,0,W11/$O$9)</f>
        <v>0</v>
      </c>
      <c r="Z11" s="89">
        <f>+VLOOKUP($R$8,'16. Fatores de conversão'!$A$5:$I$13,3,FALSE)*R11+VLOOKUP($S$8,'16. Fatores de conversão'!$A$5:$I$13,3,FALSE)*S11+VLOOKUP($T$8,'16. Fatores de conversão'!$A$5:$I$13,3,FALSE)*T11+VLOOKUP($U$8,'16. Fatores de conversão'!$A$5:$I$13,3,FALSE)*U11+VLOOKUP($V$8,'16. Fatores de conversão'!$A$5:$I$13,3,FALSE)*V11</f>
        <v>0</v>
      </c>
      <c r="AA11" s="89">
        <f>+VLOOKUP($R$8,'16. Fatores de conversão'!$A$5:$I$13,6,FALSE)*R11+VLOOKUP($S$8,'16. Fatores de conversão'!$A$5:$I$13,6,FALSE)*S11+VLOOKUP($T$8,'16. Fatores de conversão'!$A$5:$I$13,6,FALSE)*T11+VLOOKUP($U$8,'16. Fatores de conversão'!$A$5:$I$13,6,FALSE)*U11+VLOOKUP($V$8,'16. Fatores de conversão'!$A$5:$I$13,6,FALSE)*V11</f>
        <v>0</v>
      </c>
      <c r="AB11" s="89">
        <f>(VLOOKUP($R$8,'16. Fatores de conversão'!$A$5:$I$13,9,FALSE)*R11+VLOOKUP($S$8,'16. Fatores de conversão'!$A$5:$I$13,9,FALSE)*S11+VLOOKUP($T$8,'16. Fatores de conversão'!$A$5:$I$13,9,FALSE)*T11+VLOOKUP($U$8,'16. Fatores de conversão'!$A$5:$I$13,9,FALSE)*U11+VLOOKUP($V$8,'16. Fatores de conversão'!$A$5:$I$13,9,FALSE)*V11)/1000</f>
        <v>0</v>
      </c>
      <c r="AC11" s="284"/>
      <c r="AD11" s="284"/>
      <c r="AE11" s="387"/>
      <c r="AF11" s="90">
        <f t="shared" ref="AF11:AF21" si="2">IF(AD11="",0,IF(OR(AE11="",AE11=0),0,I11+1))</f>
        <v>0</v>
      </c>
      <c r="AG11" s="330"/>
      <c r="AH11" s="284"/>
      <c r="AI11" s="87" t="str">
        <f>IF(F11="","",VLOOKUP(F11,'15. Valores-Padrão'!$C$3:$E$7,3,FALSE)*H11)</f>
        <v/>
      </c>
      <c r="AJ11" s="87">
        <f t="shared" ref="AJ11:AJ14" si="3">IF(AG11=0,0,IF(AG11&lt;(AI11),AG11+AH11,((AI11)+((AH11/AG11)*AI11))))</f>
        <v>0</v>
      </c>
      <c r="AK11" s="320">
        <f t="shared" ref="AK11:AK14" si="4">(AG11+AH11)-AJ11</f>
        <v>0</v>
      </c>
      <c r="AL11" s="320">
        <v>0</v>
      </c>
      <c r="AM11" s="91">
        <f t="shared" ref="AM11:AM22" si="5">IF(X11=0,0,(AG11+AH11)/X11)</f>
        <v>0</v>
      </c>
      <c r="AN11" s="12"/>
      <c r="AO11" s="149"/>
      <c r="AP11" s="149"/>
      <c r="AY11" s="39"/>
      <c r="AZ11" s="69"/>
      <c r="BA11" s="69"/>
      <c r="BB11" s="69"/>
      <c r="BC11" s="11"/>
    </row>
    <row r="12" spans="2:56" ht="30" customHeight="1" x14ac:dyDescent="0.3">
      <c r="B12" s="15"/>
      <c r="C12" s="84">
        <v>3</v>
      </c>
      <c r="D12" s="289"/>
      <c r="E12" s="285"/>
      <c r="F12" s="378"/>
      <c r="G12" s="868"/>
      <c r="H12" s="379"/>
      <c r="I12" s="85" t="str">
        <f>IF(F12="","",VLOOKUP(F12,'15. Valores-Padrão'!$C$3:$F$7,4,FALSE))</f>
        <v/>
      </c>
      <c r="J12" s="994"/>
      <c r="K12" s="997"/>
      <c r="L12" s="997"/>
      <c r="M12" s="997"/>
      <c r="N12" s="997"/>
      <c r="O12" s="1012"/>
      <c r="P12" s="1015"/>
      <c r="Q12" s="1000"/>
      <c r="R12" s="383"/>
      <c r="S12" s="384"/>
      <c r="T12" s="384"/>
      <c r="U12" s="384"/>
      <c r="V12" s="384"/>
      <c r="W12" s="86">
        <f t="shared" si="1"/>
        <v>0</v>
      </c>
      <c r="X12" s="87">
        <f>+SUMPRODUCT('1. Identificação Ben. Oper.'!$D$58:$H$58,R12:V12)</f>
        <v>0</v>
      </c>
      <c r="Y12" s="88">
        <f>IF($O$9=0,0,W12/$O$9)</f>
        <v>0</v>
      </c>
      <c r="Z12" s="89">
        <f>+VLOOKUP($R$8,'16. Fatores de conversão'!$A$5:$I$13,3,FALSE)*R12+VLOOKUP($S$8,'16. Fatores de conversão'!$A$5:$I$13,3,FALSE)*S12+VLOOKUP($T$8,'16. Fatores de conversão'!$A$5:$I$13,3,FALSE)*T12+VLOOKUP($U$8,'16. Fatores de conversão'!$A$5:$I$13,3,FALSE)*U12+VLOOKUP($V$8,'16. Fatores de conversão'!$A$5:$I$13,3,FALSE)*V12</f>
        <v>0</v>
      </c>
      <c r="AA12" s="89">
        <f>+VLOOKUP($R$8,'16. Fatores de conversão'!$A$5:$I$13,6,FALSE)*R12+VLOOKUP($S$8,'16. Fatores de conversão'!$A$5:$I$13,6,FALSE)*S12+VLOOKUP($T$8,'16. Fatores de conversão'!$A$5:$I$13,6,FALSE)*T12+VLOOKUP($U$8,'16. Fatores de conversão'!$A$5:$I$13,6,FALSE)*U12+VLOOKUP($V$8,'16. Fatores de conversão'!$A$5:$I$13,6,FALSE)*V12</f>
        <v>0</v>
      </c>
      <c r="AB12" s="89">
        <f>(VLOOKUP($R$8,'16. Fatores de conversão'!$A$5:$I$13,9,FALSE)*R12+VLOOKUP($S$8,'16. Fatores de conversão'!$A$5:$I$13,9,FALSE)*S12+VLOOKUP($T$8,'16. Fatores de conversão'!$A$5:$I$13,9,FALSE)*T12+VLOOKUP($U$8,'16. Fatores de conversão'!$A$5:$I$13,9,FALSE)*U12+VLOOKUP($V$8,'16. Fatores de conversão'!$A$5:$I$13,9,FALSE)*V12)/1000</f>
        <v>0</v>
      </c>
      <c r="AC12" s="284"/>
      <c r="AD12" s="284"/>
      <c r="AE12" s="387"/>
      <c r="AF12" s="90">
        <f t="shared" si="2"/>
        <v>0</v>
      </c>
      <c r="AG12" s="330"/>
      <c r="AH12" s="284"/>
      <c r="AI12" s="87" t="str">
        <f>IF(F12="","",VLOOKUP(F12,'15. Valores-Padrão'!$C$3:$E$7,3,FALSE)*H12)</f>
        <v/>
      </c>
      <c r="AJ12" s="87">
        <f t="shared" si="3"/>
        <v>0</v>
      </c>
      <c r="AK12" s="320">
        <f t="shared" si="4"/>
        <v>0</v>
      </c>
      <c r="AL12" s="320">
        <v>0</v>
      </c>
      <c r="AM12" s="91">
        <f t="shared" si="5"/>
        <v>0</v>
      </c>
      <c r="AN12" s="12"/>
      <c r="AO12" s="149"/>
      <c r="AP12" s="149"/>
      <c r="AY12" s="39"/>
      <c r="AZ12" s="69"/>
      <c r="BA12" s="69"/>
      <c r="BB12" s="69"/>
      <c r="BC12" s="11"/>
    </row>
    <row r="13" spans="2:56" ht="30" customHeight="1" x14ac:dyDescent="0.3">
      <c r="B13" s="15"/>
      <c r="C13" s="84">
        <v>4</v>
      </c>
      <c r="D13" s="289"/>
      <c r="E13" s="285"/>
      <c r="F13" s="378"/>
      <c r="G13" s="868"/>
      <c r="H13" s="379"/>
      <c r="I13" s="85" t="str">
        <f>IF(F13="","",VLOOKUP(F13,'15. Valores-Padrão'!$C$3:$F$7,4,FALSE))</f>
        <v/>
      </c>
      <c r="J13" s="994"/>
      <c r="K13" s="997"/>
      <c r="L13" s="997"/>
      <c r="M13" s="997"/>
      <c r="N13" s="997"/>
      <c r="O13" s="1012"/>
      <c r="P13" s="1015"/>
      <c r="Q13" s="1000"/>
      <c r="R13" s="383"/>
      <c r="S13" s="384"/>
      <c r="T13" s="384"/>
      <c r="U13" s="384"/>
      <c r="V13" s="384"/>
      <c r="W13" s="86">
        <f t="shared" si="1"/>
        <v>0</v>
      </c>
      <c r="X13" s="87">
        <f>+SUMPRODUCT('1. Identificação Ben. Oper.'!$D$58:$H$58,R13:V13)</f>
        <v>0</v>
      </c>
      <c r="Y13" s="88">
        <f>IF($O$9=0,0,W13/$O$9)</f>
        <v>0</v>
      </c>
      <c r="Z13" s="89">
        <f>+VLOOKUP($R$8,'16. Fatores de conversão'!$A$5:$I$13,3,FALSE)*R13+VLOOKUP($S$8,'16. Fatores de conversão'!$A$5:$I$13,3,FALSE)*S13+VLOOKUP($T$8,'16. Fatores de conversão'!$A$5:$I$13,3,FALSE)*T13+VLOOKUP($U$8,'16. Fatores de conversão'!$A$5:$I$13,3,FALSE)*U13+VLOOKUP($V$8,'16. Fatores de conversão'!$A$5:$I$13,3,FALSE)*V13</f>
        <v>0</v>
      </c>
      <c r="AA13" s="89">
        <f>+VLOOKUP($R$8,'16. Fatores de conversão'!$A$5:$I$13,6,FALSE)*R13+VLOOKUP($S$8,'16. Fatores de conversão'!$A$5:$I$13,6,FALSE)*S13+VLOOKUP($T$8,'16. Fatores de conversão'!$A$5:$I$13,6,FALSE)*T13+VLOOKUP($U$8,'16. Fatores de conversão'!$A$5:$I$13,6,FALSE)*U13+VLOOKUP($V$8,'16. Fatores de conversão'!$A$5:$I$13,6,FALSE)*V13</f>
        <v>0</v>
      </c>
      <c r="AB13" s="89">
        <f>(VLOOKUP($R$8,'16. Fatores de conversão'!$A$5:$I$13,9,FALSE)*R13+VLOOKUP($S$8,'16. Fatores de conversão'!$A$5:$I$13,9,FALSE)*S13+VLOOKUP($T$8,'16. Fatores de conversão'!$A$5:$I$13,9,FALSE)*T13+VLOOKUP($U$8,'16. Fatores de conversão'!$A$5:$I$13,9,FALSE)*U13+VLOOKUP($V$8,'16. Fatores de conversão'!$A$5:$I$13,9,FALSE)*V13)/1000</f>
        <v>0</v>
      </c>
      <c r="AC13" s="284"/>
      <c r="AD13" s="284"/>
      <c r="AE13" s="387"/>
      <c r="AF13" s="90">
        <f t="shared" si="2"/>
        <v>0</v>
      </c>
      <c r="AG13" s="330"/>
      <c r="AH13" s="284"/>
      <c r="AI13" s="87" t="str">
        <f>IF(F13="","",VLOOKUP(F13,'15. Valores-Padrão'!$C$3:$E$7,3,FALSE)*H13)</f>
        <v/>
      </c>
      <c r="AJ13" s="87">
        <f t="shared" si="3"/>
        <v>0</v>
      </c>
      <c r="AK13" s="320">
        <f t="shared" si="4"/>
        <v>0</v>
      </c>
      <c r="AL13" s="320">
        <v>0</v>
      </c>
      <c r="AM13" s="91">
        <f t="shared" si="5"/>
        <v>0</v>
      </c>
      <c r="AN13" s="12"/>
      <c r="AO13" s="149"/>
      <c r="AP13" s="149"/>
      <c r="AY13" s="92"/>
      <c r="AZ13" s="69"/>
      <c r="BA13" s="69"/>
      <c r="BB13" s="69"/>
      <c r="BC13" s="11"/>
    </row>
    <row r="14" spans="2:56" ht="30" customHeight="1" x14ac:dyDescent="0.3">
      <c r="B14" s="15"/>
      <c r="C14" s="84">
        <v>5</v>
      </c>
      <c r="D14" s="289"/>
      <c r="E14" s="285"/>
      <c r="F14" s="378"/>
      <c r="G14" s="868"/>
      <c r="H14" s="379"/>
      <c r="I14" s="85" t="str">
        <f>IF(F14="","",VLOOKUP(F14,'15. Valores-Padrão'!$C$3:$F$7,4,FALSE))</f>
        <v/>
      </c>
      <c r="J14" s="994"/>
      <c r="K14" s="997"/>
      <c r="L14" s="997"/>
      <c r="M14" s="997"/>
      <c r="N14" s="997"/>
      <c r="O14" s="1012"/>
      <c r="P14" s="1015"/>
      <c r="Q14" s="1000"/>
      <c r="R14" s="383"/>
      <c r="S14" s="384"/>
      <c r="T14" s="384"/>
      <c r="U14" s="384"/>
      <c r="V14" s="384"/>
      <c r="W14" s="86">
        <f t="shared" si="1"/>
        <v>0</v>
      </c>
      <c r="X14" s="87">
        <f>+SUMPRODUCT('1. Identificação Ben. Oper.'!$D$58:$H$58,R14:V14)</f>
        <v>0</v>
      </c>
      <c r="Y14" s="88">
        <f>IF($O$9=0,0,W14/$O$9)</f>
        <v>0</v>
      </c>
      <c r="Z14" s="89">
        <f>+VLOOKUP($R$8,'16. Fatores de conversão'!$A$5:$I$13,3,FALSE)*R14+VLOOKUP($S$8,'16. Fatores de conversão'!$A$5:$I$13,3,FALSE)*S14+VLOOKUP($T$8,'16. Fatores de conversão'!$A$5:$I$13,3,FALSE)*T14+VLOOKUP($U$8,'16. Fatores de conversão'!$A$5:$I$13,3,FALSE)*U14+VLOOKUP($V$8,'16. Fatores de conversão'!$A$5:$I$13,3,FALSE)*V14</f>
        <v>0</v>
      </c>
      <c r="AA14" s="89">
        <f>+VLOOKUP($R$8,'16. Fatores de conversão'!$A$5:$I$13,6,FALSE)*R14+VLOOKUP($S$8,'16. Fatores de conversão'!$A$5:$I$13,6,FALSE)*S14+VLOOKUP($T$8,'16. Fatores de conversão'!$A$5:$I$13,6,FALSE)*T14+VLOOKUP($U$8,'16. Fatores de conversão'!$A$5:$I$13,6,FALSE)*U14+VLOOKUP($V$8,'16. Fatores de conversão'!$A$5:$I$13,6,FALSE)*V14</f>
        <v>0</v>
      </c>
      <c r="AB14" s="89">
        <f>(VLOOKUP($R$8,'16. Fatores de conversão'!$A$5:$I$13,9,FALSE)*R14+VLOOKUP($S$8,'16. Fatores de conversão'!$A$5:$I$13,9,FALSE)*S14+VLOOKUP($T$8,'16. Fatores de conversão'!$A$5:$I$13,9,FALSE)*T14+VLOOKUP($U$8,'16. Fatores de conversão'!$A$5:$I$13,9,FALSE)*U14+VLOOKUP($V$8,'16. Fatores de conversão'!$A$5:$I$13,9,FALSE)*V14)/1000</f>
        <v>0</v>
      </c>
      <c r="AC14" s="284"/>
      <c r="AD14" s="284"/>
      <c r="AE14" s="387"/>
      <c r="AF14" s="90">
        <f t="shared" si="2"/>
        <v>0</v>
      </c>
      <c r="AG14" s="330"/>
      <c r="AH14" s="284"/>
      <c r="AI14" s="87" t="str">
        <f>IF(F14="","",VLOOKUP(F14,'15. Valores-Padrão'!$C$3:$E$7,3,FALSE)*H14)</f>
        <v/>
      </c>
      <c r="AJ14" s="87">
        <f t="shared" si="3"/>
        <v>0</v>
      </c>
      <c r="AK14" s="320">
        <f t="shared" si="4"/>
        <v>0</v>
      </c>
      <c r="AL14" s="320">
        <v>0</v>
      </c>
      <c r="AM14" s="91">
        <f t="shared" si="5"/>
        <v>0</v>
      </c>
      <c r="AN14" s="12"/>
      <c r="AO14" s="149"/>
      <c r="AP14" s="149"/>
      <c r="AY14" s="92"/>
      <c r="AZ14" s="69"/>
      <c r="BA14" s="69"/>
      <c r="BB14" s="69"/>
      <c r="BC14" s="11"/>
    </row>
    <row r="15" spans="2:56" ht="35.15" customHeight="1" x14ac:dyDescent="0.35">
      <c r="B15" s="15"/>
      <c r="C15" s="1007" t="s">
        <v>411</v>
      </c>
      <c r="D15" s="1008"/>
      <c r="E15" s="1008"/>
      <c r="F15" s="1008"/>
      <c r="G15" s="869"/>
      <c r="H15" s="81"/>
      <c r="I15" s="81"/>
      <c r="J15" s="994"/>
      <c r="K15" s="997"/>
      <c r="L15" s="997"/>
      <c r="M15" s="997"/>
      <c r="N15" s="997"/>
      <c r="O15" s="1012"/>
      <c r="P15" s="1015"/>
      <c r="Q15" s="1000"/>
      <c r="R15" s="349"/>
      <c r="S15" s="325"/>
      <c r="T15" s="325"/>
      <c r="U15" s="325"/>
      <c r="V15" s="325"/>
      <c r="W15" s="81"/>
      <c r="X15" s="81"/>
      <c r="Y15" s="81"/>
      <c r="Z15" s="81"/>
      <c r="AA15" s="81"/>
      <c r="AB15" s="81"/>
      <c r="AC15" s="81"/>
      <c r="AD15" s="81"/>
      <c r="AE15" s="81"/>
      <c r="AF15" s="83"/>
      <c r="AG15" s="82"/>
      <c r="AH15" s="81"/>
      <c r="AI15" s="93"/>
      <c r="AJ15" s="81"/>
      <c r="AK15" s="81"/>
      <c r="AL15" s="81"/>
      <c r="AM15" s="83"/>
      <c r="AN15" s="12"/>
      <c r="AO15" s="38"/>
      <c r="AP15" s="38"/>
      <c r="AY15" s="92"/>
      <c r="AZ15" s="69"/>
      <c r="BA15" s="69"/>
      <c r="BB15" s="69"/>
      <c r="BC15" s="11"/>
    </row>
    <row r="16" spans="2:56" ht="30" customHeight="1" x14ac:dyDescent="0.3">
      <c r="B16" s="15"/>
      <c r="C16" s="84">
        <v>6</v>
      </c>
      <c r="D16" s="289"/>
      <c r="E16" s="285"/>
      <c r="F16" s="378"/>
      <c r="G16" s="868"/>
      <c r="H16" s="379"/>
      <c r="I16" s="377"/>
      <c r="J16" s="994"/>
      <c r="K16" s="997"/>
      <c r="L16" s="997"/>
      <c r="M16" s="997"/>
      <c r="N16" s="997"/>
      <c r="O16" s="1012"/>
      <c r="P16" s="1015"/>
      <c r="Q16" s="1000"/>
      <c r="R16" s="383"/>
      <c r="S16" s="384"/>
      <c r="T16" s="384"/>
      <c r="U16" s="384"/>
      <c r="V16" s="384"/>
      <c r="W16" s="86">
        <f>+SUM(R16:V16)</f>
        <v>0</v>
      </c>
      <c r="X16" s="87">
        <f>+SUMPRODUCT('1. Identificação Ben. Oper.'!$D$58:$H$58,R16:V16)</f>
        <v>0</v>
      </c>
      <c r="Y16" s="88">
        <f>IF($O$9=0,0,W16/$O$9)</f>
        <v>0</v>
      </c>
      <c r="Z16" s="89">
        <f>+VLOOKUP($R$8,'16. Fatores de conversão'!$A$5:$I$13,3,FALSE)*R16+VLOOKUP($S$8,'16. Fatores de conversão'!$A$5:$I$13,3,FALSE)*S16+VLOOKUP($T$8,'16. Fatores de conversão'!$A$5:$I$13,3,FALSE)*T16+VLOOKUP($U$8,'16. Fatores de conversão'!$A$5:$I$13,3,FALSE)*U16+VLOOKUP($V$8,'16. Fatores de conversão'!$A$5:$I$13,3,FALSE)*V16</f>
        <v>0</v>
      </c>
      <c r="AA16" s="89">
        <f>+VLOOKUP($R$8,'16. Fatores de conversão'!$A$5:$I$13,6,FALSE)*R16+VLOOKUP($S$8,'16. Fatores de conversão'!$A$5:$I$13,6,FALSE)*S16+VLOOKUP($T$8,'16. Fatores de conversão'!$A$5:$I$13,6,FALSE)*T16+VLOOKUP($U$8,'16. Fatores de conversão'!$A$5:$I$13,6,FALSE)*U16+VLOOKUP($V$8,'16. Fatores de conversão'!$A$5:$I$13,6,FALSE)*V16</f>
        <v>0</v>
      </c>
      <c r="AB16" s="89">
        <f>(VLOOKUP($R$8,'16. Fatores de conversão'!$A$5:$I$13,9,FALSE)*R16+VLOOKUP($S$8,'16. Fatores de conversão'!$A$5:$I$13,9,FALSE)*S16+VLOOKUP($T$8,'16. Fatores de conversão'!$A$5:$I$13,9,FALSE)*T16+VLOOKUP($U$8,'16. Fatores de conversão'!$A$5:$I$13,9,FALSE)*U16+VLOOKUP($V$8,'16. Fatores de conversão'!$A$5:$I$13,9,FALSE)*V16)/1000</f>
        <v>0</v>
      </c>
      <c r="AC16" s="284"/>
      <c r="AD16" s="284"/>
      <c r="AE16" s="387"/>
      <c r="AF16" s="90">
        <f t="shared" si="2"/>
        <v>0</v>
      </c>
      <c r="AG16" s="330"/>
      <c r="AH16" s="388"/>
      <c r="AI16" s="94" t="s">
        <v>155</v>
      </c>
      <c r="AJ16" s="87">
        <f>AG16+AH16</f>
        <v>0</v>
      </c>
      <c r="AK16" s="94" t="s">
        <v>155</v>
      </c>
      <c r="AL16" s="320">
        <v>0</v>
      </c>
      <c r="AM16" s="91">
        <f t="shared" si="5"/>
        <v>0</v>
      </c>
      <c r="AN16" s="12"/>
      <c r="AO16" s="149"/>
      <c r="AP16" s="149"/>
      <c r="AY16" s="92"/>
      <c r="AZ16" s="69"/>
      <c r="BA16" s="69"/>
      <c r="BB16" s="69"/>
      <c r="BC16" s="11"/>
    </row>
    <row r="17" spans="2:55" ht="30" customHeight="1" x14ac:dyDescent="0.3">
      <c r="B17" s="15"/>
      <c r="C17" s="84">
        <v>7</v>
      </c>
      <c r="D17" s="289"/>
      <c r="E17" s="285"/>
      <c r="F17" s="378"/>
      <c r="G17" s="868"/>
      <c r="H17" s="379"/>
      <c r="I17" s="377"/>
      <c r="J17" s="994"/>
      <c r="K17" s="997"/>
      <c r="L17" s="997"/>
      <c r="M17" s="997"/>
      <c r="N17" s="997"/>
      <c r="O17" s="1012"/>
      <c r="P17" s="1015"/>
      <c r="Q17" s="1000"/>
      <c r="R17" s="383"/>
      <c r="S17" s="384"/>
      <c r="T17" s="384"/>
      <c r="U17" s="384"/>
      <c r="V17" s="384"/>
      <c r="W17" s="86">
        <f t="shared" ref="W17:W21" si="6">+SUM(R17:V17)</f>
        <v>0</v>
      </c>
      <c r="X17" s="87">
        <f>+SUMPRODUCT('1. Identificação Ben. Oper.'!$D$58:$H$58,R17:V17)</f>
        <v>0</v>
      </c>
      <c r="Y17" s="88">
        <f>IF($O$9=0,0,W17/$O$9)</f>
        <v>0</v>
      </c>
      <c r="Z17" s="89">
        <f>+VLOOKUP($R$8,'16. Fatores de conversão'!$A$5:$I$13,3,FALSE)*R17+VLOOKUP($S$8,'16. Fatores de conversão'!$A$5:$I$13,3,FALSE)*S17+VLOOKUP($T$8,'16. Fatores de conversão'!$A$5:$I$13,3,FALSE)*T17+VLOOKUP($U$8,'16. Fatores de conversão'!$A$5:$I$13,3,FALSE)*U17+VLOOKUP($V$8,'16. Fatores de conversão'!$A$5:$I$13,3,FALSE)*V17</f>
        <v>0</v>
      </c>
      <c r="AA17" s="89">
        <f>+VLOOKUP($R$8,'16. Fatores de conversão'!$A$5:$I$13,6,FALSE)*R17+VLOOKUP($S$8,'16. Fatores de conversão'!$A$5:$I$13,6,FALSE)*S17+VLOOKUP($T$8,'16. Fatores de conversão'!$A$5:$I$13,6,FALSE)*T17+VLOOKUP($U$8,'16. Fatores de conversão'!$A$5:$I$13,6,FALSE)*U17+VLOOKUP($V$8,'16. Fatores de conversão'!$A$5:$I$13,6,FALSE)*V17</f>
        <v>0</v>
      </c>
      <c r="AB17" s="89">
        <f>(VLOOKUP($R$8,'16. Fatores de conversão'!$A$5:$I$13,9,FALSE)*R17+VLOOKUP($S$8,'16. Fatores de conversão'!$A$5:$I$13,9,FALSE)*S17+VLOOKUP($T$8,'16. Fatores de conversão'!$A$5:$I$13,9,FALSE)*T17+VLOOKUP($U$8,'16. Fatores de conversão'!$A$5:$I$13,9,FALSE)*U17+VLOOKUP($V$8,'16. Fatores de conversão'!$A$5:$I$13,9,FALSE)*V17)/1000</f>
        <v>0</v>
      </c>
      <c r="AC17" s="284"/>
      <c r="AD17" s="284"/>
      <c r="AE17" s="387"/>
      <c r="AF17" s="90">
        <f t="shared" si="2"/>
        <v>0</v>
      </c>
      <c r="AG17" s="330"/>
      <c r="AH17" s="388"/>
      <c r="AI17" s="94" t="s">
        <v>155</v>
      </c>
      <c r="AJ17" s="87">
        <f t="shared" ref="AJ17:AJ21" si="7">AG17+AH17</f>
        <v>0</v>
      </c>
      <c r="AK17" s="94" t="s">
        <v>155</v>
      </c>
      <c r="AL17" s="320">
        <v>0</v>
      </c>
      <c r="AM17" s="91">
        <f t="shared" si="5"/>
        <v>0</v>
      </c>
      <c r="AN17" s="12"/>
      <c r="AO17" s="149"/>
      <c r="AP17" s="149"/>
      <c r="AY17" s="92"/>
      <c r="AZ17" s="69"/>
      <c r="BA17" s="69"/>
      <c r="BB17" s="69"/>
      <c r="BC17" s="11"/>
    </row>
    <row r="18" spans="2:55" ht="30" customHeight="1" x14ac:dyDescent="0.3">
      <c r="B18" s="15"/>
      <c r="C18" s="84">
        <v>8</v>
      </c>
      <c r="D18" s="289"/>
      <c r="E18" s="285"/>
      <c r="F18" s="378"/>
      <c r="G18" s="868"/>
      <c r="H18" s="379"/>
      <c r="I18" s="377"/>
      <c r="J18" s="994"/>
      <c r="K18" s="997"/>
      <c r="L18" s="997"/>
      <c r="M18" s="997"/>
      <c r="N18" s="997"/>
      <c r="O18" s="1012"/>
      <c r="P18" s="1015"/>
      <c r="Q18" s="1000"/>
      <c r="R18" s="383"/>
      <c r="S18" s="384"/>
      <c r="T18" s="384"/>
      <c r="U18" s="384"/>
      <c r="V18" s="384"/>
      <c r="W18" s="86">
        <f t="shared" si="6"/>
        <v>0</v>
      </c>
      <c r="X18" s="87">
        <f>+SUMPRODUCT('1. Identificação Ben. Oper.'!$D$58:$H$58,R18:V18)</f>
        <v>0</v>
      </c>
      <c r="Y18" s="88">
        <f>IF($O$9=0,0,W18/$O$9)</f>
        <v>0</v>
      </c>
      <c r="Z18" s="89">
        <f>+VLOOKUP($R$8,'16. Fatores de conversão'!$A$5:$I$13,3,FALSE)*R18+VLOOKUP($S$8,'16. Fatores de conversão'!$A$5:$I$13,3,FALSE)*S18+VLOOKUP($T$8,'16. Fatores de conversão'!$A$5:$I$13,3,FALSE)*T18+VLOOKUP($U$8,'16. Fatores de conversão'!$A$5:$I$13,3,FALSE)*U18+VLOOKUP($V$8,'16. Fatores de conversão'!$A$5:$I$13,3,FALSE)*V18</f>
        <v>0</v>
      </c>
      <c r="AA18" s="89">
        <f>+VLOOKUP($R$8,'16. Fatores de conversão'!$A$5:$I$13,6,FALSE)*R18+VLOOKUP($S$8,'16. Fatores de conversão'!$A$5:$I$13,6,FALSE)*S18+VLOOKUP($T$8,'16. Fatores de conversão'!$A$5:$I$13,6,FALSE)*T18+VLOOKUP($U$8,'16. Fatores de conversão'!$A$5:$I$13,6,FALSE)*U18+VLOOKUP($V$8,'16. Fatores de conversão'!$A$5:$I$13,6,FALSE)*V18</f>
        <v>0</v>
      </c>
      <c r="AB18" s="89">
        <f>(VLOOKUP($R$8,'16. Fatores de conversão'!$A$5:$I$13,9,FALSE)*R18+VLOOKUP($S$8,'16. Fatores de conversão'!$A$5:$I$13,9,FALSE)*S18+VLOOKUP($T$8,'16. Fatores de conversão'!$A$5:$I$13,9,FALSE)*T18+VLOOKUP($U$8,'16. Fatores de conversão'!$A$5:$I$13,9,FALSE)*U18+VLOOKUP($V$8,'16. Fatores de conversão'!$A$5:$I$13,9,FALSE)*V18)/1000</f>
        <v>0</v>
      </c>
      <c r="AC18" s="284"/>
      <c r="AD18" s="284"/>
      <c r="AE18" s="387"/>
      <c r="AF18" s="90">
        <f t="shared" si="2"/>
        <v>0</v>
      </c>
      <c r="AG18" s="330"/>
      <c r="AH18" s="388"/>
      <c r="AI18" s="94" t="s">
        <v>155</v>
      </c>
      <c r="AJ18" s="87">
        <f t="shared" si="7"/>
        <v>0</v>
      </c>
      <c r="AK18" s="94" t="s">
        <v>155</v>
      </c>
      <c r="AL18" s="320">
        <v>0</v>
      </c>
      <c r="AM18" s="91">
        <f t="shared" si="5"/>
        <v>0</v>
      </c>
      <c r="AN18" s="12"/>
      <c r="AO18" s="149"/>
      <c r="AP18" s="149"/>
      <c r="AY18" s="92"/>
      <c r="AZ18" s="69"/>
      <c r="BA18" s="69"/>
      <c r="BB18" s="69"/>
      <c r="BC18" s="11"/>
    </row>
    <row r="19" spans="2:55" ht="30" customHeight="1" x14ac:dyDescent="0.3">
      <c r="B19" s="15"/>
      <c r="C19" s="84">
        <v>9</v>
      </c>
      <c r="D19" s="289"/>
      <c r="E19" s="285"/>
      <c r="F19" s="378"/>
      <c r="G19" s="868"/>
      <c r="H19" s="379"/>
      <c r="I19" s="377"/>
      <c r="J19" s="994"/>
      <c r="K19" s="997"/>
      <c r="L19" s="997"/>
      <c r="M19" s="997"/>
      <c r="N19" s="997"/>
      <c r="O19" s="1012"/>
      <c r="P19" s="1015"/>
      <c r="Q19" s="1000"/>
      <c r="R19" s="383"/>
      <c r="S19" s="384"/>
      <c r="T19" s="384"/>
      <c r="U19" s="384"/>
      <c r="V19" s="384"/>
      <c r="W19" s="86">
        <f t="shared" si="6"/>
        <v>0</v>
      </c>
      <c r="X19" s="87">
        <f>+SUMPRODUCT('1. Identificação Ben. Oper.'!$D$58:$H$58,R19:V19)</f>
        <v>0</v>
      </c>
      <c r="Y19" s="88">
        <f>IF($O$9=0,0,W19/$O$9)</f>
        <v>0</v>
      </c>
      <c r="Z19" s="89">
        <f>+VLOOKUP($R$8,'16. Fatores de conversão'!$A$5:$I$13,3,FALSE)*R19+VLOOKUP($S$8,'16. Fatores de conversão'!$A$5:$I$13,3,FALSE)*S19+VLOOKUP($T$8,'16. Fatores de conversão'!$A$5:$I$13,3,FALSE)*T19+VLOOKUP($U$8,'16. Fatores de conversão'!$A$5:$I$13,3,FALSE)*U19+VLOOKUP($V$8,'16. Fatores de conversão'!$A$5:$I$13,3,FALSE)*V19</f>
        <v>0</v>
      </c>
      <c r="AA19" s="89">
        <f>+VLOOKUP($R$8,'16. Fatores de conversão'!$A$5:$I$13,6,FALSE)*R19+VLOOKUP($S$8,'16. Fatores de conversão'!$A$5:$I$13,6,FALSE)*S19+VLOOKUP($T$8,'16. Fatores de conversão'!$A$5:$I$13,6,FALSE)*T19+VLOOKUP($U$8,'16. Fatores de conversão'!$A$5:$I$13,6,FALSE)*U19+VLOOKUP($V$8,'16. Fatores de conversão'!$A$5:$I$13,6,FALSE)*V19</f>
        <v>0</v>
      </c>
      <c r="AB19" s="89">
        <f>(VLOOKUP($R$8,'16. Fatores de conversão'!$A$5:$I$13,9,FALSE)*R19+VLOOKUP($S$8,'16. Fatores de conversão'!$A$5:$I$13,9,FALSE)*S19+VLOOKUP($T$8,'16. Fatores de conversão'!$A$5:$I$13,9,FALSE)*T19+VLOOKUP($U$8,'16. Fatores de conversão'!$A$5:$I$13,9,FALSE)*U19+VLOOKUP($V$8,'16. Fatores de conversão'!$A$5:$I$13,9,FALSE)*V19)/1000</f>
        <v>0</v>
      </c>
      <c r="AC19" s="284"/>
      <c r="AD19" s="284"/>
      <c r="AE19" s="387"/>
      <c r="AF19" s="90">
        <f t="shared" si="2"/>
        <v>0</v>
      </c>
      <c r="AG19" s="330"/>
      <c r="AH19" s="388"/>
      <c r="AI19" s="94" t="s">
        <v>155</v>
      </c>
      <c r="AJ19" s="87">
        <f t="shared" si="7"/>
        <v>0</v>
      </c>
      <c r="AK19" s="94" t="s">
        <v>155</v>
      </c>
      <c r="AL19" s="320">
        <v>0</v>
      </c>
      <c r="AM19" s="91">
        <f t="shared" si="5"/>
        <v>0</v>
      </c>
      <c r="AN19" s="12"/>
      <c r="AO19" s="149"/>
      <c r="AP19" s="149"/>
      <c r="AY19" s="92"/>
      <c r="AZ19" s="69"/>
      <c r="BA19" s="69"/>
      <c r="BB19" s="69"/>
      <c r="BC19" s="11"/>
    </row>
    <row r="20" spans="2:55" ht="33" customHeight="1" x14ac:dyDescent="0.3">
      <c r="B20" s="15"/>
      <c r="C20" s="1009" t="s">
        <v>526</v>
      </c>
      <c r="D20" s="1010"/>
      <c r="E20" s="1010"/>
      <c r="F20" s="1010"/>
      <c r="G20" s="870"/>
      <c r="H20" s="855" t="s">
        <v>527</v>
      </c>
      <c r="I20" s="856"/>
      <c r="J20" s="994"/>
      <c r="K20" s="997"/>
      <c r="L20" s="997"/>
      <c r="M20" s="997"/>
      <c r="N20" s="997"/>
      <c r="O20" s="1012"/>
      <c r="P20" s="1015"/>
      <c r="Q20" s="1000"/>
      <c r="R20" s="857"/>
      <c r="S20" s="858"/>
      <c r="T20" s="858"/>
      <c r="U20" s="858"/>
      <c r="V20" s="858"/>
      <c r="W20" s="856"/>
      <c r="X20" s="856"/>
      <c r="Y20" s="856"/>
      <c r="Z20" s="856"/>
      <c r="AA20" s="856"/>
      <c r="AB20" s="856"/>
      <c r="AC20" s="856"/>
      <c r="AD20" s="856"/>
      <c r="AE20" s="856"/>
      <c r="AF20" s="859"/>
      <c r="AG20" s="860"/>
      <c r="AH20" s="856"/>
      <c r="AI20" s="861"/>
      <c r="AJ20" s="856"/>
      <c r="AK20" s="856"/>
      <c r="AL20" s="856"/>
      <c r="AM20" s="859"/>
      <c r="AN20" s="12"/>
      <c r="AO20" s="149"/>
      <c r="AP20" s="149"/>
      <c r="AY20" s="92"/>
      <c r="AZ20" s="69"/>
      <c r="BA20" s="69"/>
      <c r="BB20" s="69"/>
      <c r="BC20" s="11"/>
    </row>
    <row r="21" spans="2:55" ht="30" customHeight="1" thickBot="1" x14ac:dyDescent="0.35">
      <c r="B21" s="15"/>
      <c r="C21" s="95">
        <v>10</v>
      </c>
      <c r="D21" s="292"/>
      <c r="E21" s="380"/>
      <c r="F21" s="381"/>
      <c r="G21" s="871"/>
      <c r="H21" s="382"/>
      <c r="I21" s="862"/>
      <c r="J21" s="995"/>
      <c r="K21" s="998"/>
      <c r="L21" s="998"/>
      <c r="M21" s="998"/>
      <c r="N21" s="998"/>
      <c r="O21" s="1013"/>
      <c r="P21" s="1016"/>
      <c r="Q21" s="1001"/>
      <c r="R21" s="862"/>
      <c r="S21" s="862"/>
      <c r="T21" s="862"/>
      <c r="U21" s="862"/>
      <c r="V21" s="862"/>
      <c r="W21" s="96">
        <f t="shared" si="6"/>
        <v>0</v>
      </c>
      <c r="X21" s="87">
        <f>+SUMPRODUCT('1. Identificação Ben. Oper.'!$D$58:$H$58,R21:V21)</f>
        <v>0</v>
      </c>
      <c r="Y21" s="88">
        <f>IF($O$9=0,0,W21/$O$9)</f>
        <v>0</v>
      </c>
      <c r="Z21" s="89">
        <f>+VLOOKUP($R$8,'16. Fatores de conversão'!$A$5:$I$13,3,FALSE)*R21+VLOOKUP($S$8,'16. Fatores de conversão'!$A$5:$I$13,3,FALSE)*S21+VLOOKUP($T$8,'16. Fatores de conversão'!$A$5:$I$13,3,FALSE)*T21+VLOOKUP($U$8,'16. Fatores de conversão'!$A$5:$I$13,3,FALSE)*U21+VLOOKUP($V$8,'16. Fatores de conversão'!$A$5:$I$13,3,FALSE)*V21</f>
        <v>0</v>
      </c>
      <c r="AA21" s="89">
        <f>+VLOOKUP($R$8,'16. Fatores de conversão'!$A$5:$I$13,6,FALSE)*R21+VLOOKUP($S$8,'16. Fatores de conversão'!$A$5:$I$13,6,FALSE)*S21+VLOOKUP($T$8,'16. Fatores de conversão'!$A$5:$I$13,6,FALSE)*T21+VLOOKUP($U$8,'16. Fatores de conversão'!$A$5:$I$13,6,FALSE)*U21+VLOOKUP($V$8,'16. Fatores de conversão'!$A$5:$I$13,6,FALSE)*V21</f>
        <v>0</v>
      </c>
      <c r="AB21" s="89">
        <f>(VLOOKUP($R$8,'16. Fatores de conversão'!$A$5:$I$13,9,FALSE)*R21+VLOOKUP($S$8,'16. Fatores de conversão'!$A$5:$I$13,9,FALSE)*S21+VLOOKUP($T$8,'16. Fatores de conversão'!$A$5:$I$13,9,FALSE)*T21+VLOOKUP($U$8,'16. Fatores de conversão'!$A$5:$I$13,9,FALSE)*U21+VLOOKUP($V$8,'16. Fatores de conversão'!$A$5:$I$13,9,FALSE)*V21)/1000</f>
        <v>0</v>
      </c>
      <c r="AC21" s="862"/>
      <c r="AD21" s="862"/>
      <c r="AE21" s="862"/>
      <c r="AF21" s="90">
        <f t="shared" si="2"/>
        <v>0</v>
      </c>
      <c r="AG21" s="389"/>
      <c r="AH21" s="390"/>
      <c r="AI21" s="94" t="s">
        <v>155</v>
      </c>
      <c r="AJ21" s="87">
        <f t="shared" si="7"/>
        <v>0</v>
      </c>
      <c r="AK21" s="94" t="s">
        <v>155</v>
      </c>
      <c r="AL21" s="320">
        <v>0</v>
      </c>
      <c r="AM21" s="91">
        <f t="shared" si="5"/>
        <v>0</v>
      </c>
      <c r="AN21" s="12"/>
      <c r="AO21" s="169"/>
      <c r="AP21" s="169"/>
      <c r="AY21" s="92"/>
      <c r="AZ21" s="69"/>
      <c r="BA21" s="69"/>
      <c r="BB21" s="69"/>
      <c r="BC21" s="11"/>
    </row>
    <row r="22" spans="2:55" ht="15" thickBot="1" x14ac:dyDescent="0.4">
      <c r="B22" s="15"/>
      <c r="C22" s="23"/>
      <c r="D22" s="11"/>
      <c r="E22" s="11"/>
      <c r="F22" s="11"/>
      <c r="G22" s="11"/>
      <c r="H22" s="867">
        <f>SUM(H10+H11+H12+H13+H14+H16+H17+H18+H19)</f>
        <v>0</v>
      </c>
      <c r="I22" s="11"/>
      <c r="J22" s="97">
        <f>SUM(J9)</f>
        <v>0</v>
      </c>
      <c r="K22" s="98">
        <f t="shared" ref="K22:Q22" si="8">SUM(K9:K21)</f>
        <v>0</v>
      </c>
      <c r="L22" s="98">
        <f t="shared" si="8"/>
        <v>0</v>
      </c>
      <c r="M22" s="98">
        <f t="shared" si="8"/>
        <v>0</v>
      </c>
      <c r="N22" s="98">
        <f t="shared" si="8"/>
        <v>0</v>
      </c>
      <c r="O22" s="98">
        <f t="shared" si="8"/>
        <v>0</v>
      </c>
      <c r="P22" s="98">
        <f t="shared" si="8"/>
        <v>0</v>
      </c>
      <c r="Q22" s="659">
        <f t="shared" si="8"/>
        <v>0</v>
      </c>
      <c r="R22" s="97">
        <f>SUM(R10:R21)</f>
        <v>0</v>
      </c>
      <c r="S22" s="98">
        <f t="shared" ref="S22:V22" si="9">SUM(S10:S21)</f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>SUM(W10:W21)</f>
        <v>0</v>
      </c>
      <c r="X22" s="101">
        <f>SUM(X10:X21)</f>
        <v>0</v>
      </c>
      <c r="Y22" s="102">
        <f t="shared" ref="Y22" si="10">IF(O22=0,0,W22/O22)</f>
        <v>0</v>
      </c>
      <c r="Z22" s="170">
        <f t="shared" ref="Z22:AD22" si="11">SUM(Z10:Z21)</f>
        <v>0</v>
      </c>
      <c r="AA22" s="103">
        <f t="shared" si="11"/>
        <v>0</v>
      </c>
      <c r="AB22" s="103">
        <f t="shared" si="11"/>
        <v>0</v>
      </c>
      <c r="AC22" s="101">
        <f t="shared" si="11"/>
        <v>0</v>
      </c>
      <c r="AD22" s="101">
        <f t="shared" si="11"/>
        <v>0</v>
      </c>
      <c r="AE22" s="321"/>
      <c r="AF22" s="322"/>
      <c r="AG22" s="104">
        <f>SUM(AG10:AG21)</f>
        <v>0</v>
      </c>
      <c r="AH22" s="105">
        <f t="shared" ref="AH22:AI22" si="12">SUM(AH10:AH21)</f>
        <v>0</v>
      </c>
      <c r="AI22" s="105">
        <f t="shared" si="12"/>
        <v>0</v>
      </c>
      <c r="AJ22" s="105">
        <f>SUM(AJ10:AJ21)</f>
        <v>0</v>
      </c>
      <c r="AK22" s="105">
        <f>SUM(AK10:AK21)</f>
        <v>0</v>
      </c>
      <c r="AL22" s="105">
        <f>SUM(AL10:AL21)</f>
        <v>0</v>
      </c>
      <c r="AM22" s="307">
        <f t="shared" si="5"/>
        <v>0</v>
      </c>
      <c r="AN22" s="12"/>
      <c r="AO22" s="169"/>
      <c r="AP22" s="169"/>
      <c r="AS22" s="4"/>
      <c r="AT22" s="92"/>
      <c r="AU22" s="69"/>
      <c r="AV22" s="69"/>
      <c r="AW22" s="69"/>
      <c r="AX22" s="11"/>
    </row>
    <row r="23" spans="2:55" s="1" customFormat="1" ht="30" customHeight="1" thickBot="1" x14ac:dyDescent="0.4">
      <c r="B23" s="9"/>
      <c r="C23" s="980" t="s">
        <v>164</v>
      </c>
      <c r="D23" s="981"/>
      <c r="E23" s="106">
        <f>AG22+AH22</f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63"/>
      <c r="S23" s="63"/>
      <c r="T23" s="23"/>
      <c r="U23" s="23"/>
      <c r="V23" s="107"/>
      <c r="W23" s="22"/>
      <c r="X23" s="676"/>
      <c r="Y23" s="676"/>
      <c r="Z23" s="676"/>
      <c r="AA23" s="676"/>
      <c r="AB23" s="63"/>
      <c r="AC23" s="63"/>
      <c r="AD23" s="63"/>
      <c r="AE23" s="63"/>
      <c r="AF23" s="107"/>
      <c r="AG23" s="63"/>
      <c r="AH23" s="23"/>
      <c r="AI23" s="23"/>
      <c r="AJ23" s="169"/>
      <c r="AK23" s="169"/>
      <c r="AL23" s="169"/>
      <c r="AM23" s="169"/>
      <c r="AN23" s="108"/>
      <c r="AO23" s="169"/>
      <c r="AT23" s="55"/>
      <c r="AU23" s="150"/>
      <c r="AV23" s="69"/>
      <c r="AW23" s="69"/>
      <c r="AX23" s="69"/>
      <c r="AY23" s="23"/>
    </row>
    <row r="24" spans="2:55" ht="30" customHeight="1" thickBot="1" x14ac:dyDescent="0.4">
      <c r="B24" s="15"/>
      <c r="C24" s="980" t="s">
        <v>453</v>
      </c>
      <c r="D24" s="981"/>
      <c r="E24" s="106">
        <f>AJ22</f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1"/>
      <c r="AV24" s="92"/>
      <c r="AW24" s="69"/>
      <c r="AX24" s="69"/>
      <c r="AY24" s="69"/>
      <c r="AZ24" s="11"/>
    </row>
    <row r="25" spans="2:55" ht="30" customHeight="1" thickBot="1" x14ac:dyDescent="0.4">
      <c r="B25" s="15"/>
      <c r="C25" s="980" t="s">
        <v>454</v>
      </c>
      <c r="D25" s="981"/>
      <c r="E25" s="106">
        <f>AK22</f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1"/>
      <c r="AV25" s="92"/>
      <c r="AW25" s="69"/>
      <c r="AX25" s="69"/>
      <c r="AY25" s="69"/>
      <c r="AZ25" s="11"/>
    </row>
    <row r="26" spans="2:55" ht="30" customHeight="1" thickBot="1" x14ac:dyDescent="0.4">
      <c r="B26" s="15"/>
      <c r="C26" s="980" t="s">
        <v>455</v>
      </c>
      <c r="D26" s="981"/>
      <c r="E26" s="106">
        <f>AL22</f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2"/>
      <c r="AO26" s="11"/>
      <c r="AV26" s="92"/>
      <c r="AW26" s="69"/>
      <c r="AX26" s="69"/>
      <c r="AY26" s="69"/>
      <c r="AZ26" s="11"/>
    </row>
    <row r="27" spans="2:55" x14ac:dyDescent="0.35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65"/>
      <c r="AO27" s="11"/>
      <c r="AU27" s="92"/>
      <c r="AV27" s="11"/>
      <c r="AW27" s="69"/>
      <c r="AX27" s="69"/>
      <c r="AY27" s="11"/>
    </row>
    <row r="28" spans="2:55" ht="15" thickBot="1" x14ac:dyDescent="0.4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69"/>
      <c r="AM28" s="80"/>
      <c r="AN28" s="65"/>
      <c r="AO28" s="80"/>
      <c r="AR28" s="92"/>
      <c r="AS28" s="11"/>
      <c r="AT28" s="69"/>
      <c r="AU28" s="69"/>
      <c r="AV28" s="11"/>
    </row>
    <row r="29" spans="2:55" ht="56.25" customHeight="1" thickBot="1" x14ac:dyDescent="0.4">
      <c r="B29" s="15"/>
      <c r="C29" s="109" t="s">
        <v>36</v>
      </c>
      <c r="D29" s="110"/>
      <c r="E29" s="110"/>
      <c r="F29" s="110"/>
      <c r="G29" s="110"/>
      <c r="H29" s="110"/>
      <c r="I29" s="110"/>
      <c r="J29" s="982" t="s">
        <v>230</v>
      </c>
      <c r="K29" s="983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5"/>
      <c r="AM29" s="80"/>
      <c r="AN29" s="65"/>
      <c r="AO29" s="80"/>
      <c r="AR29" s="92"/>
      <c r="AS29" s="11"/>
      <c r="AT29" s="69"/>
      <c r="AU29" s="69"/>
      <c r="AV29" s="11"/>
    </row>
    <row r="30" spans="2:55" ht="15" thickBot="1" x14ac:dyDescent="0.4">
      <c r="B30" s="15"/>
      <c r="C30" s="111"/>
      <c r="D30" s="112"/>
      <c r="E30" s="112"/>
      <c r="F30" s="112"/>
      <c r="G30" s="112"/>
      <c r="H30" s="113"/>
      <c r="I30" s="112"/>
      <c r="J30" s="986" t="s">
        <v>16</v>
      </c>
      <c r="K30" s="986"/>
      <c r="L30" s="986"/>
      <c r="M30" s="986"/>
      <c r="N30" s="986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  <c r="Z30" s="986"/>
      <c r="AA30" s="986"/>
      <c r="AB30" s="986"/>
      <c r="AC30" s="986"/>
      <c r="AD30" s="986"/>
      <c r="AE30" s="986"/>
      <c r="AF30" s="986"/>
      <c r="AG30" s="986"/>
      <c r="AH30" s="986"/>
      <c r="AI30" s="171"/>
      <c r="AM30" s="80"/>
      <c r="AN30" s="65"/>
      <c r="AO30" s="80"/>
      <c r="AR30" s="11"/>
      <c r="AS30" s="11"/>
      <c r="AT30" s="69"/>
      <c r="AU30" s="69"/>
      <c r="AV30" s="11"/>
    </row>
    <row r="31" spans="2:55" ht="28.5" customHeight="1" thickBot="1" x14ac:dyDescent="0.4">
      <c r="B31" s="15"/>
      <c r="C31" s="115" t="s">
        <v>37</v>
      </c>
      <c r="D31" s="766" t="s">
        <v>416</v>
      </c>
      <c r="E31" s="766" t="s">
        <v>143</v>
      </c>
      <c r="F31" s="766" t="s">
        <v>149</v>
      </c>
      <c r="G31" s="766"/>
      <c r="H31" s="979" t="s">
        <v>96</v>
      </c>
      <c r="I31" s="979"/>
      <c r="J31" s="116">
        <v>1</v>
      </c>
      <c r="K31" s="116">
        <v>2</v>
      </c>
      <c r="L31" s="116">
        <v>3</v>
      </c>
      <c r="M31" s="116">
        <v>4</v>
      </c>
      <c r="N31" s="116">
        <v>5</v>
      </c>
      <c r="O31" s="116">
        <v>6</v>
      </c>
      <c r="P31" s="116">
        <v>7</v>
      </c>
      <c r="Q31" s="116">
        <v>8</v>
      </c>
      <c r="R31" s="116">
        <v>9</v>
      </c>
      <c r="S31" s="116">
        <v>10</v>
      </c>
      <c r="T31" s="116">
        <v>11</v>
      </c>
      <c r="U31" s="116">
        <v>12</v>
      </c>
      <c r="V31" s="116">
        <v>13</v>
      </c>
      <c r="W31" s="116">
        <v>14</v>
      </c>
      <c r="X31" s="116">
        <v>15</v>
      </c>
      <c r="Y31" s="116">
        <v>16</v>
      </c>
      <c r="Z31" s="116">
        <v>17</v>
      </c>
      <c r="AA31" s="116">
        <v>18</v>
      </c>
      <c r="AB31" s="116">
        <v>19</v>
      </c>
      <c r="AC31" s="116">
        <v>20</v>
      </c>
      <c r="AD31" s="116">
        <v>21</v>
      </c>
      <c r="AE31" s="116">
        <v>22</v>
      </c>
      <c r="AF31" s="116">
        <v>23</v>
      </c>
      <c r="AG31" s="116">
        <v>24</v>
      </c>
      <c r="AH31" s="116">
        <v>25</v>
      </c>
      <c r="AI31" s="117" t="s">
        <v>38</v>
      </c>
      <c r="AM31" s="80"/>
      <c r="AN31" s="65"/>
      <c r="AO31" s="80"/>
    </row>
    <row r="32" spans="2:55" ht="15" thickBot="1" x14ac:dyDescent="0.4">
      <c r="B32" s="15"/>
      <c r="C32" s="723">
        <f>C10</f>
        <v>1</v>
      </c>
      <c r="D32" s="724">
        <f>X10</f>
        <v>0</v>
      </c>
      <c r="E32" s="724">
        <f t="shared" ref="E32:F36" si="13">AC10</f>
        <v>0</v>
      </c>
      <c r="F32" s="724">
        <f t="shared" si="13"/>
        <v>0</v>
      </c>
      <c r="G32" s="724"/>
      <c r="H32" s="724">
        <f>IF(D32="",0,D32-E32)</f>
        <v>0</v>
      </c>
      <c r="I32" s="725"/>
      <c r="J32" s="121">
        <f>IF($I10&gt;=25,$H32,IF(J$31&lt;=$I10,$H32,IF(J$31&lt;=($I10*($AE10+1)),$H32,0)))-IF($I10="",0,IF(J$31-1&lt;=($I10*$AE10),$F32,0))*IF(OR($AF10=0,$AF10&gt;25),0,IF(MOD(J$31,$I10)=0,1,0))</f>
        <v>0</v>
      </c>
      <c r="K32" s="121">
        <f t="shared" ref="K32:AH32" si="14">IF($I10&gt;=25,$H32,IF(K$31&lt;=$I10,$H32,IF(K$31&lt;=($I10*($AE10+1)),$H32,0)))-IF($I10="",0,IF(K$31-1&lt;=($I10*$AE10),$F32,0))*IF(OR($AF10=0,$AF10&gt;25),0,IF(MOD(K$31-1,$I10)=0,1,0))</f>
        <v>0</v>
      </c>
      <c r="L32" s="121">
        <f t="shared" si="14"/>
        <v>0</v>
      </c>
      <c r="M32" s="121">
        <f t="shared" si="14"/>
        <v>0</v>
      </c>
      <c r="N32" s="121">
        <f t="shared" si="14"/>
        <v>0</v>
      </c>
      <c r="O32" s="121">
        <f t="shared" si="14"/>
        <v>0</v>
      </c>
      <c r="P32" s="121">
        <f t="shared" si="14"/>
        <v>0</v>
      </c>
      <c r="Q32" s="121">
        <f t="shared" si="14"/>
        <v>0</v>
      </c>
      <c r="R32" s="121">
        <f t="shared" si="14"/>
        <v>0</v>
      </c>
      <c r="S32" s="121">
        <f t="shared" si="14"/>
        <v>0</v>
      </c>
      <c r="T32" s="121">
        <f t="shared" si="14"/>
        <v>0</v>
      </c>
      <c r="U32" s="121">
        <f t="shared" si="14"/>
        <v>0</v>
      </c>
      <c r="V32" s="121">
        <f t="shared" si="14"/>
        <v>0</v>
      </c>
      <c r="W32" s="121">
        <f t="shared" si="14"/>
        <v>0</v>
      </c>
      <c r="X32" s="121">
        <f t="shared" si="14"/>
        <v>0</v>
      </c>
      <c r="Y32" s="121">
        <f t="shared" si="14"/>
        <v>0</v>
      </c>
      <c r="Z32" s="121">
        <f t="shared" si="14"/>
        <v>0</v>
      </c>
      <c r="AA32" s="121">
        <f t="shared" si="14"/>
        <v>0</v>
      </c>
      <c r="AB32" s="121">
        <f t="shared" si="14"/>
        <v>0</v>
      </c>
      <c r="AC32" s="121">
        <f t="shared" si="14"/>
        <v>0</v>
      </c>
      <c r="AD32" s="121">
        <f t="shared" si="14"/>
        <v>0</v>
      </c>
      <c r="AE32" s="121">
        <f t="shared" si="14"/>
        <v>0</v>
      </c>
      <c r="AF32" s="121">
        <f t="shared" si="14"/>
        <v>0</v>
      </c>
      <c r="AG32" s="121">
        <f t="shared" si="14"/>
        <v>0</v>
      </c>
      <c r="AH32" s="121">
        <f t="shared" si="14"/>
        <v>0</v>
      </c>
      <c r="AI32" s="122">
        <f t="shared" ref="AI32:AI40" si="15">SUM(J32:AH32)</f>
        <v>0</v>
      </c>
      <c r="AM32" s="80"/>
      <c r="AN32" s="65"/>
      <c r="AO32" s="80"/>
    </row>
    <row r="33" spans="2:41" ht="15" thickBot="1" x14ac:dyDescent="0.4">
      <c r="B33" s="15"/>
      <c r="C33" s="118">
        <f>C11</f>
        <v>2</v>
      </c>
      <c r="D33" s="119">
        <f>X11</f>
        <v>0</v>
      </c>
      <c r="E33" s="119">
        <f t="shared" si="13"/>
        <v>0</v>
      </c>
      <c r="F33" s="119">
        <f t="shared" si="13"/>
        <v>0</v>
      </c>
      <c r="G33" s="119"/>
      <c r="H33" s="119">
        <f t="shared" ref="H33:H40" si="16">IF(D33="",0,D33-E33)</f>
        <v>0</v>
      </c>
      <c r="I33" s="123"/>
      <c r="J33" s="121">
        <f>IF($I11&gt;=25,$H33,IF(J$31&lt;=$I11,$H33,IF(J$31&lt;=($I11*($AE11+1)),$H33,0)))-IF($I11="",0,IF(J$31-1&lt;=($I11*$AE11),$F33,0))*IF(OR($AF11=0,$AF11&gt;25),0,IF(MOD(J$31,$I11)=0,1,0))</f>
        <v>0</v>
      </c>
      <c r="K33" s="121">
        <f t="shared" ref="K33:AH33" si="17">IF($I11&gt;=25,$H33,IF(K$31&lt;=$I11,$H33,IF(K$31&lt;=($I11*($AE11+1)),$H33,0)))-IF($I11="",0,IF(K$31-1&lt;=($I11*$AE11),$F33,0))*IF(OR($AF11=0,$AF11&gt;25),0,IF(MOD(K$31-1,$I11)=0,1,0))</f>
        <v>0</v>
      </c>
      <c r="L33" s="121">
        <f t="shared" si="17"/>
        <v>0</v>
      </c>
      <c r="M33" s="121">
        <f t="shared" si="17"/>
        <v>0</v>
      </c>
      <c r="N33" s="121">
        <f t="shared" si="17"/>
        <v>0</v>
      </c>
      <c r="O33" s="121">
        <f t="shared" si="17"/>
        <v>0</v>
      </c>
      <c r="P33" s="121">
        <f t="shared" si="17"/>
        <v>0</v>
      </c>
      <c r="Q33" s="121">
        <f t="shared" si="17"/>
        <v>0</v>
      </c>
      <c r="R33" s="121">
        <f t="shared" si="17"/>
        <v>0</v>
      </c>
      <c r="S33" s="121">
        <f t="shared" si="17"/>
        <v>0</v>
      </c>
      <c r="T33" s="121">
        <f t="shared" si="17"/>
        <v>0</v>
      </c>
      <c r="U33" s="121">
        <f t="shared" si="17"/>
        <v>0</v>
      </c>
      <c r="V33" s="121">
        <f t="shared" si="17"/>
        <v>0</v>
      </c>
      <c r="W33" s="121">
        <f t="shared" si="17"/>
        <v>0</v>
      </c>
      <c r="X33" s="121">
        <f t="shared" si="17"/>
        <v>0</v>
      </c>
      <c r="Y33" s="121">
        <f t="shared" si="17"/>
        <v>0</v>
      </c>
      <c r="Z33" s="121">
        <f t="shared" si="17"/>
        <v>0</v>
      </c>
      <c r="AA33" s="121">
        <f t="shared" si="17"/>
        <v>0</v>
      </c>
      <c r="AB33" s="121">
        <f t="shared" si="17"/>
        <v>0</v>
      </c>
      <c r="AC33" s="121">
        <f t="shared" si="17"/>
        <v>0</v>
      </c>
      <c r="AD33" s="121">
        <f t="shared" si="17"/>
        <v>0</v>
      </c>
      <c r="AE33" s="121">
        <f t="shared" si="17"/>
        <v>0</v>
      </c>
      <c r="AF33" s="121">
        <f t="shared" si="17"/>
        <v>0</v>
      </c>
      <c r="AG33" s="121">
        <f t="shared" si="17"/>
        <v>0</v>
      </c>
      <c r="AH33" s="121">
        <f t="shared" si="17"/>
        <v>0</v>
      </c>
      <c r="AI33" s="122">
        <f t="shared" si="15"/>
        <v>0</v>
      </c>
      <c r="AM33" s="80"/>
      <c r="AN33" s="65"/>
      <c r="AO33" s="80"/>
    </row>
    <row r="34" spans="2:41" ht="15" thickBot="1" x14ac:dyDescent="0.4">
      <c r="B34" s="15"/>
      <c r="C34" s="723">
        <f>C12</f>
        <v>3</v>
      </c>
      <c r="D34" s="724">
        <f>X12</f>
        <v>0</v>
      </c>
      <c r="E34" s="724">
        <f t="shared" si="13"/>
        <v>0</v>
      </c>
      <c r="F34" s="724">
        <f t="shared" si="13"/>
        <v>0</v>
      </c>
      <c r="G34" s="724"/>
      <c r="H34" s="724">
        <f t="shared" si="16"/>
        <v>0</v>
      </c>
      <c r="I34" s="726"/>
      <c r="J34" s="121">
        <f>IF($I12&gt;=25,$H34,IF(J$31&lt;=$I12,$H34,IF(J$31&lt;=($I12*($AE12+1)),$H34,0)))-IF($I12="",0,IF(J$31-1&lt;=($I12*$AE12),$F34,0))*IF(OR($AF12=0,$AF12&gt;25),0,IF(MOD(J$31,$I12)=0,1,0))</f>
        <v>0</v>
      </c>
      <c r="K34" s="121">
        <f t="shared" ref="K34:AH34" si="18">IF($I12&gt;=25,$H34,IF(K$31&lt;=$I12,$H34,IF(K$31&lt;=($I12*($AE12+1)),$H34,0)))-IF($I12="",0,IF(K$31-1&lt;=($I12*$AE12),$F34,0))*IF(OR($AF12=0,$AF12&gt;25),0,IF(MOD(K$31-1,$I12)=0,1,0))</f>
        <v>0</v>
      </c>
      <c r="L34" s="121">
        <f t="shared" si="18"/>
        <v>0</v>
      </c>
      <c r="M34" s="121">
        <f t="shared" si="18"/>
        <v>0</v>
      </c>
      <c r="N34" s="121">
        <f t="shared" si="18"/>
        <v>0</v>
      </c>
      <c r="O34" s="121">
        <f t="shared" si="18"/>
        <v>0</v>
      </c>
      <c r="P34" s="121">
        <f t="shared" si="18"/>
        <v>0</v>
      </c>
      <c r="Q34" s="121">
        <f t="shared" si="18"/>
        <v>0</v>
      </c>
      <c r="R34" s="121">
        <f t="shared" si="18"/>
        <v>0</v>
      </c>
      <c r="S34" s="121">
        <f t="shared" si="18"/>
        <v>0</v>
      </c>
      <c r="T34" s="121">
        <f t="shared" si="18"/>
        <v>0</v>
      </c>
      <c r="U34" s="121">
        <f t="shared" si="18"/>
        <v>0</v>
      </c>
      <c r="V34" s="121">
        <f t="shared" si="18"/>
        <v>0</v>
      </c>
      <c r="W34" s="121">
        <f t="shared" si="18"/>
        <v>0</v>
      </c>
      <c r="X34" s="121">
        <f t="shared" si="18"/>
        <v>0</v>
      </c>
      <c r="Y34" s="121">
        <f t="shared" si="18"/>
        <v>0</v>
      </c>
      <c r="Z34" s="121">
        <f t="shared" si="18"/>
        <v>0</v>
      </c>
      <c r="AA34" s="121">
        <f t="shared" si="18"/>
        <v>0</v>
      </c>
      <c r="AB34" s="121">
        <f t="shared" si="18"/>
        <v>0</v>
      </c>
      <c r="AC34" s="121">
        <f t="shared" si="18"/>
        <v>0</v>
      </c>
      <c r="AD34" s="121">
        <f t="shared" si="18"/>
        <v>0</v>
      </c>
      <c r="AE34" s="121">
        <f t="shared" si="18"/>
        <v>0</v>
      </c>
      <c r="AF34" s="121">
        <f t="shared" si="18"/>
        <v>0</v>
      </c>
      <c r="AG34" s="121">
        <f t="shared" si="18"/>
        <v>0</v>
      </c>
      <c r="AH34" s="121">
        <f t="shared" si="18"/>
        <v>0</v>
      </c>
      <c r="AI34" s="122">
        <f t="shared" si="15"/>
        <v>0</v>
      </c>
      <c r="AM34" s="80"/>
      <c r="AN34" s="65"/>
      <c r="AO34" s="80"/>
    </row>
    <row r="35" spans="2:41" ht="15" thickBot="1" x14ac:dyDescent="0.4">
      <c r="B35" s="15"/>
      <c r="C35" s="118">
        <f>C13</f>
        <v>4</v>
      </c>
      <c r="D35" s="119">
        <f>X13</f>
        <v>0</v>
      </c>
      <c r="E35" s="119">
        <f t="shared" si="13"/>
        <v>0</v>
      </c>
      <c r="F35" s="119">
        <f t="shared" si="13"/>
        <v>0</v>
      </c>
      <c r="G35" s="119"/>
      <c r="H35" s="119">
        <f t="shared" si="16"/>
        <v>0</v>
      </c>
      <c r="I35" s="123"/>
      <c r="J35" s="121">
        <f>IF($I13&gt;=25,$H35,IF(J$31&lt;=$I13,$H35,IF(J$31&lt;=($I13*($AE13+1)),$H35,0)))-IF($I13="",0,IF(J$31-1&lt;=($I13*$AE13),$F35,0))*IF(OR($AF13=0,$AF13&gt;25),0,IF(MOD(J$31,$I13)=0,1,0))</f>
        <v>0</v>
      </c>
      <c r="K35" s="121">
        <f t="shared" ref="K35:AH35" si="19">IF($I13&gt;=25,$H35,IF(K$31&lt;=$I13,$H35,IF(K$31&lt;=($I13*($AE13+1)),$H35,0)))-IF($I13="",0,IF(K$31-1&lt;=($I13*$AE13),$F35,0))*IF(OR($AF13=0,$AF13&gt;25),0,IF(MOD(K$31-1,$I13)=0,1,0))</f>
        <v>0</v>
      </c>
      <c r="L35" s="121">
        <f t="shared" si="19"/>
        <v>0</v>
      </c>
      <c r="M35" s="121">
        <f t="shared" si="19"/>
        <v>0</v>
      </c>
      <c r="N35" s="121">
        <f t="shared" si="19"/>
        <v>0</v>
      </c>
      <c r="O35" s="121">
        <f t="shared" si="19"/>
        <v>0</v>
      </c>
      <c r="P35" s="121">
        <f t="shared" si="19"/>
        <v>0</v>
      </c>
      <c r="Q35" s="121">
        <f t="shared" si="19"/>
        <v>0</v>
      </c>
      <c r="R35" s="121">
        <f t="shared" si="19"/>
        <v>0</v>
      </c>
      <c r="S35" s="121">
        <f t="shared" si="19"/>
        <v>0</v>
      </c>
      <c r="T35" s="121">
        <f t="shared" si="19"/>
        <v>0</v>
      </c>
      <c r="U35" s="121">
        <f t="shared" si="19"/>
        <v>0</v>
      </c>
      <c r="V35" s="121">
        <f t="shared" si="19"/>
        <v>0</v>
      </c>
      <c r="W35" s="121">
        <f t="shared" si="19"/>
        <v>0</v>
      </c>
      <c r="X35" s="121">
        <f t="shared" si="19"/>
        <v>0</v>
      </c>
      <c r="Y35" s="121">
        <f t="shared" si="19"/>
        <v>0</v>
      </c>
      <c r="Z35" s="121">
        <f t="shared" si="19"/>
        <v>0</v>
      </c>
      <c r="AA35" s="121">
        <f t="shared" si="19"/>
        <v>0</v>
      </c>
      <c r="AB35" s="121">
        <f t="shared" si="19"/>
        <v>0</v>
      </c>
      <c r="AC35" s="121">
        <f t="shared" si="19"/>
        <v>0</v>
      </c>
      <c r="AD35" s="121">
        <f t="shared" si="19"/>
        <v>0</v>
      </c>
      <c r="AE35" s="121">
        <f t="shared" si="19"/>
        <v>0</v>
      </c>
      <c r="AF35" s="121">
        <f t="shared" si="19"/>
        <v>0</v>
      </c>
      <c r="AG35" s="121">
        <f t="shared" si="19"/>
        <v>0</v>
      </c>
      <c r="AH35" s="121">
        <f t="shared" si="19"/>
        <v>0</v>
      </c>
      <c r="AI35" s="122">
        <f t="shared" si="15"/>
        <v>0</v>
      </c>
      <c r="AM35" s="80"/>
      <c r="AN35" s="65"/>
      <c r="AO35" s="80"/>
    </row>
    <row r="36" spans="2:41" ht="15" thickBot="1" x14ac:dyDescent="0.4">
      <c r="B36" s="15"/>
      <c r="C36" s="723">
        <f>C14</f>
        <v>5</v>
      </c>
      <c r="D36" s="724">
        <f>X14</f>
        <v>0</v>
      </c>
      <c r="E36" s="724">
        <f t="shared" si="13"/>
        <v>0</v>
      </c>
      <c r="F36" s="724">
        <f t="shared" si="13"/>
        <v>0</v>
      </c>
      <c r="G36" s="724"/>
      <c r="H36" s="724">
        <f t="shared" si="16"/>
        <v>0</v>
      </c>
      <c r="I36" s="726"/>
      <c r="J36" s="121">
        <f>IF($I14&gt;=25,$H36,IF(J$31&lt;=$I14,$H36,IF(J$31&lt;=($I14*($AE14+1)),$H36,0)))-IF($I14="",0,IF(J$31-1&lt;=($I14*$AE14),$F36,0))*IF(OR($AF14=0,$AF14&gt;25),0,IF(MOD(J$31,$I14)=0,1,0))</f>
        <v>0</v>
      </c>
      <c r="K36" s="121">
        <f t="shared" ref="K36:AH36" si="20">IF($I14&gt;=25,$H36,IF(K$31&lt;=$I14,$H36,IF(K$31&lt;=($I14*($AE14+1)),$H36,0)))-IF($I14="",0,IF(K$31-1&lt;=($I14*$AE14),$F36,0))*IF(OR($AF14=0,$AF14&gt;25),0,IF(MOD(K$31-1,$I14)=0,1,0))</f>
        <v>0</v>
      </c>
      <c r="L36" s="121">
        <f t="shared" si="20"/>
        <v>0</v>
      </c>
      <c r="M36" s="121">
        <f t="shared" si="20"/>
        <v>0</v>
      </c>
      <c r="N36" s="121">
        <f t="shared" si="20"/>
        <v>0</v>
      </c>
      <c r="O36" s="121">
        <f t="shared" si="20"/>
        <v>0</v>
      </c>
      <c r="P36" s="121">
        <f t="shared" si="20"/>
        <v>0</v>
      </c>
      <c r="Q36" s="121">
        <f t="shared" si="20"/>
        <v>0</v>
      </c>
      <c r="R36" s="121">
        <f t="shared" si="20"/>
        <v>0</v>
      </c>
      <c r="S36" s="121">
        <f t="shared" si="20"/>
        <v>0</v>
      </c>
      <c r="T36" s="121">
        <f t="shared" si="20"/>
        <v>0</v>
      </c>
      <c r="U36" s="121">
        <f t="shared" si="20"/>
        <v>0</v>
      </c>
      <c r="V36" s="121">
        <f t="shared" si="20"/>
        <v>0</v>
      </c>
      <c r="W36" s="121">
        <f t="shared" si="20"/>
        <v>0</v>
      </c>
      <c r="X36" s="121">
        <f t="shared" si="20"/>
        <v>0</v>
      </c>
      <c r="Y36" s="121">
        <f t="shared" si="20"/>
        <v>0</v>
      </c>
      <c r="Z36" s="121">
        <f t="shared" si="20"/>
        <v>0</v>
      </c>
      <c r="AA36" s="121">
        <f t="shared" si="20"/>
        <v>0</v>
      </c>
      <c r="AB36" s="121">
        <f t="shared" si="20"/>
        <v>0</v>
      </c>
      <c r="AC36" s="121">
        <f t="shared" si="20"/>
        <v>0</v>
      </c>
      <c r="AD36" s="121">
        <f t="shared" si="20"/>
        <v>0</v>
      </c>
      <c r="AE36" s="121">
        <f t="shared" si="20"/>
        <v>0</v>
      </c>
      <c r="AF36" s="121">
        <f t="shared" si="20"/>
        <v>0</v>
      </c>
      <c r="AG36" s="121">
        <f t="shared" si="20"/>
        <v>0</v>
      </c>
      <c r="AH36" s="121">
        <f t="shared" si="20"/>
        <v>0</v>
      </c>
      <c r="AI36" s="122">
        <f t="shared" si="15"/>
        <v>0</v>
      </c>
      <c r="AM36" s="80"/>
      <c r="AN36" s="65"/>
      <c r="AO36" s="80"/>
    </row>
    <row r="37" spans="2:41" ht="15" thickBot="1" x14ac:dyDescent="0.4">
      <c r="B37" s="15"/>
      <c r="C37" s="118">
        <f>C16</f>
        <v>6</v>
      </c>
      <c r="D37" s="124">
        <f>X16</f>
        <v>0</v>
      </c>
      <c r="E37" s="124">
        <f t="shared" ref="E37:F40" si="21">AC16</f>
        <v>0</v>
      </c>
      <c r="F37" s="124">
        <f t="shared" si="21"/>
        <v>0</v>
      </c>
      <c r="G37" s="124"/>
      <c r="H37" s="119">
        <f t="shared" si="16"/>
        <v>0</v>
      </c>
      <c r="I37" s="125"/>
      <c r="J37" s="121">
        <f>IF($I16&gt;=25,$H37,IF(J$31&lt;=$I16,$H37,IF(J$31&lt;=($I16*($AE16+1)),$H37,0)))-IF(J$31-1&lt;=($I16*$AE16),$F37,0)*IF(OR($AF16=0,$AF16&gt;25),0,IF(MOD(J$31,$I16)=0,1,0))</f>
        <v>0</v>
      </c>
      <c r="K37" s="121">
        <f t="shared" ref="K37:AH37" si="22">IF($I16&gt;=25,$H37,IF(K$31&lt;=$I16,$H37,IF(K$31&lt;=($I16*($AE16+1)),$H37,0)))-IF(K$31-1&lt;=($I16*$AE16),$F37,0)*IF(OR($AF16=0,$AF16&gt;25),0,IF(MOD(K$31-1,$I16)=0,1,0))</f>
        <v>0</v>
      </c>
      <c r="L37" s="121">
        <f t="shared" si="22"/>
        <v>0</v>
      </c>
      <c r="M37" s="121">
        <f t="shared" si="22"/>
        <v>0</v>
      </c>
      <c r="N37" s="121">
        <f t="shared" si="22"/>
        <v>0</v>
      </c>
      <c r="O37" s="121">
        <f t="shared" si="22"/>
        <v>0</v>
      </c>
      <c r="P37" s="121">
        <f t="shared" si="22"/>
        <v>0</v>
      </c>
      <c r="Q37" s="121">
        <f t="shared" si="22"/>
        <v>0</v>
      </c>
      <c r="R37" s="121">
        <f t="shared" si="22"/>
        <v>0</v>
      </c>
      <c r="S37" s="121">
        <f t="shared" si="22"/>
        <v>0</v>
      </c>
      <c r="T37" s="121">
        <f t="shared" si="22"/>
        <v>0</v>
      </c>
      <c r="U37" s="121">
        <f t="shared" si="22"/>
        <v>0</v>
      </c>
      <c r="V37" s="121">
        <f t="shared" si="22"/>
        <v>0</v>
      </c>
      <c r="W37" s="121">
        <f t="shared" si="22"/>
        <v>0</v>
      </c>
      <c r="X37" s="121">
        <f t="shared" si="22"/>
        <v>0</v>
      </c>
      <c r="Y37" s="121">
        <f t="shared" si="22"/>
        <v>0</v>
      </c>
      <c r="Z37" s="121">
        <f t="shared" si="22"/>
        <v>0</v>
      </c>
      <c r="AA37" s="121">
        <f t="shared" si="22"/>
        <v>0</v>
      </c>
      <c r="AB37" s="121">
        <f t="shared" si="22"/>
        <v>0</v>
      </c>
      <c r="AC37" s="121">
        <f t="shared" si="22"/>
        <v>0</v>
      </c>
      <c r="AD37" s="121">
        <f t="shared" si="22"/>
        <v>0</v>
      </c>
      <c r="AE37" s="121">
        <f t="shared" si="22"/>
        <v>0</v>
      </c>
      <c r="AF37" s="121">
        <f t="shared" si="22"/>
        <v>0</v>
      </c>
      <c r="AG37" s="121">
        <f t="shared" si="22"/>
        <v>0</v>
      </c>
      <c r="AH37" s="121">
        <f t="shared" si="22"/>
        <v>0</v>
      </c>
      <c r="AI37" s="122">
        <f t="shared" si="15"/>
        <v>0</v>
      </c>
      <c r="AM37" s="80"/>
      <c r="AN37" s="65"/>
      <c r="AO37" s="80"/>
    </row>
    <row r="38" spans="2:41" ht="15" thickBot="1" x14ac:dyDescent="0.4">
      <c r="B38" s="15"/>
      <c r="C38" s="723">
        <f>C17</f>
        <v>7</v>
      </c>
      <c r="D38" s="724">
        <f>X17</f>
        <v>0</v>
      </c>
      <c r="E38" s="724">
        <f t="shared" si="21"/>
        <v>0</v>
      </c>
      <c r="F38" s="724">
        <f t="shared" si="21"/>
        <v>0</v>
      </c>
      <c r="G38" s="724"/>
      <c r="H38" s="724">
        <f t="shared" si="16"/>
        <v>0</v>
      </c>
      <c r="I38" s="727"/>
      <c r="J38" s="121">
        <f>IF($I17&gt;=25,$H38,IF(J$31&lt;=$I17,$H38,IF(J$31&lt;=($I17*($AE17+1)),$H38,0)))-IF(J$31-1&lt;=($I17*$AE17),$F38,0)*IF(OR($AF17=0,$AF17&gt;25),0,IF(MOD(J$31,$I17)=0,1,0))</f>
        <v>0</v>
      </c>
      <c r="K38" s="121">
        <f t="shared" ref="K38:AH38" si="23">IF($I17&gt;=25,$H38,IF(K$31&lt;=$I17,$H38,IF(K$31&lt;=($I17*($AE17+1)),$H38,0)))-IF(K$31-1&lt;=($I17*$AE17),$F38,0)*IF(OR($AF17=0,$AF17&gt;25),0,IF(MOD(K$31-1,$I17)=0,1,0))</f>
        <v>0</v>
      </c>
      <c r="L38" s="121">
        <f t="shared" si="23"/>
        <v>0</v>
      </c>
      <c r="M38" s="121">
        <f t="shared" si="23"/>
        <v>0</v>
      </c>
      <c r="N38" s="121">
        <f t="shared" si="23"/>
        <v>0</v>
      </c>
      <c r="O38" s="121">
        <f t="shared" si="23"/>
        <v>0</v>
      </c>
      <c r="P38" s="121">
        <f t="shared" si="23"/>
        <v>0</v>
      </c>
      <c r="Q38" s="121">
        <f t="shared" si="23"/>
        <v>0</v>
      </c>
      <c r="R38" s="121">
        <f t="shared" si="23"/>
        <v>0</v>
      </c>
      <c r="S38" s="121">
        <f t="shared" si="23"/>
        <v>0</v>
      </c>
      <c r="T38" s="121">
        <f t="shared" si="23"/>
        <v>0</v>
      </c>
      <c r="U38" s="121">
        <f t="shared" si="23"/>
        <v>0</v>
      </c>
      <c r="V38" s="121">
        <f t="shared" si="23"/>
        <v>0</v>
      </c>
      <c r="W38" s="121">
        <f t="shared" si="23"/>
        <v>0</v>
      </c>
      <c r="X38" s="121">
        <f t="shared" si="23"/>
        <v>0</v>
      </c>
      <c r="Y38" s="121">
        <f t="shared" si="23"/>
        <v>0</v>
      </c>
      <c r="Z38" s="121">
        <f t="shared" si="23"/>
        <v>0</v>
      </c>
      <c r="AA38" s="121">
        <f t="shared" si="23"/>
        <v>0</v>
      </c>
      <c r="AB38" s="121">
        <f t="shared" si="23"/>
        <v>0</v>
      </c>
      <c r="AC38" s="121">
        <f t="shared" si="23"/>
        <v>0</v>
      </c>
      <c r="AD38" s="121">
        <f t="shared" si="23"/>
        <v>0</v>
      </c>
      <c r="AE38" s="121">
        <f t="shared" si="23"/>
        <v>0</v>
      </c>
      <c r="AF38" s="121">
        <f t="shared" si="23"/>
        <v>0</v>
      </c>
      <c r="AG38" s="121">
        <f t="shared" si="23"/>
        <v>0</v>
      </c>
      <c r="AH38" s="121">
        <f t="shared" si="23"/>
        <v>0</v>
      </c>
      <c r="AI38" s="122">
        <f t="shared" si="15"/>
        <v>0</v>
      </c>
      <c r="AM38" s="80"/>
      <c r="AN38" s="65"/>
      <c r="AO38" s="80"/>
    </row>
    <row r="39" spans="2:41" ht="15" thickBot="1" x14ac:dyDescent="0.4">
      <c r="B39" s="15"/>
      <c r="C39" s="118">
        <f>C18</f>
        <v>8</v>
      </c>
      <c r="D39" s="124">
        <f>X18</f>
        <v>0</v>
      </c>
      <c r="E39" s="124">
        <f t="shared" si="21"/>
        <v>0</v>
      </c>
      <c r="F39" s="124">
        <f t="shared" si="21"/>
        <v>0</v>
      </c>
      <c r="G39" s="124"/>
      <c r="H39" s="119">
        <f t="shared" si="16"/>
        <v>0</v>
      </c>
      <c r="I39" s="125"/>
      <c r="J39" s="121">
        <f>IF($I18&gt;=25,$H39,IF(J$31&lt;=$I18,$H39,IF(J$31&lt;=($I18*($AE18+1)),$H39,0)))-IF(J$31-1&lt;=($I18*$AE18),$F39,0)*IF(OR($AF18=0,$AF18&gt;25),0,IF(MOD(J$31,$I18)=0,1,0))</f>
        <v>0</v>
      </c>
      <c r="K39" s="121">
        <f t="shared" ref="K39:AH39" si="24">IF($I18&gt;=25,$H39,IF(K$31&lt;=$I18,$H39,IF(K$31&lt;=($I18*($AE18+1)),$H39,0)))-IF(K$31-1&lt;=($I18*$AE18),$F39,0)*IF(OR($AF18=0,$AF18&gt;25),0,IF(MOD(K$31-1,$I18)=0,1,0))</f>
        <v>0</v>
      </c>
      <c r="L39" s="121">
        <f t="shared" si="24"/>
        <v>0</v>
      </c>
      <c r="M39" s="121">
        <f t="shared" si="24"/>
        <v>0</v>
      </c>
      <c r="N39" s="121">
        <f t="shared" si="24"/>
        <v>0</v>
      </c>
      <c r="O39" s="121">
        <f t="shared" si="24"/>
        <v>0</v>
      </c>
      <c r="P39" s="121">
        <f t="shared" si="24"/>
        <v>0</v>
      </c>
      <c r="Q39" s="121">
        <f t="shared" si="24"/>
        <v>0</v>
      </c>
      <c r="R39" s="121">
        <f t="shared" si="24"/>
        <v>0</v>
      </c>
      <c r="S39" s="121">
        <f t="shared" si="24"/>
        <v>0</v>
      </c>
      <c r="T39" s="121">
        <f t="shared" si="24"/>
        <v>0</v>
      </c>
      <c r="U39" s="121">
        <f t="shared" si="24"/>
        <v>0</v>
      </c>
      <c r="V39" s="121">
        <f t="shared" si="24"/>
        <v>0</v>
      </c>
      <c r="W39" s="121">
        <f t="shared" si="24"/>
        <v>0</v>
      </c>
      <c r="X39" s="121">
        <f t="shared" si="24"/>
        <v>0</v>
      </c>
      <c r="Y39" s="121">
        <f t="shared" si="24"/>
        <v>0</v>
      </c>
      <c r="Z39" s="121">
        <f t="shared" si="24"/>
        <v>0</v>
      </c>
      <c r="AA39" s="121">
        <f t="shared" si="24"/>
        <v>0</v>
      </c>
      <c r="AB39" s="121">
        <f t="shared" si="24"/>
        <v>0</v>
      </c>
      <c r="AC39" s="121">
        <f t="shared" si="24"/>
        <v>0</v>
      </c>
      <c r="AD39" s="121">
        <f t="shared" si="24"/>
        <v>0</v>
      </c>
      <c r="AE39" s="121">
        <f t="shared" si="24"/>
        <v>0</v>
      </c>
      <c r="AF39" s="121">
        <f t="shared" si="24"/>
        <v>0</v>
      </c>
      <c r="AG39" s="121">
        <f t="shared" si="24"/>
        <v>0</v>
      </c>
      <c r="AH39" s="121">
        <f t="shared" si="24"/>
        <v>0</v>
      </c>
      <c r="AI39" s="122">
        <f t="shared" si="15"/>
        <v>0</v>
      </c>
      <c r="AM39" s="80"/>
      <c r="AN39" s="65"/>
      <c r="AO39" s="80"/>
    </row>
    <row r="40" spans="2:41" ht="15" thickBot="1" x14ac:dyDescent="0.4">
      <c r="B40" s="15"/>
      <c r="C40" s="723">
        <f>C19</f>
        <v>9</v>
      </c>
      <c r="D40" s="724">
        <f>X19</f>
        <v>0</v>
      </c>
      <c r="E40" s="724">
        <f t="shared" si="21"/>
        <v>0</v>
      </c>
      <c r="F40" s="724">
        <f t="shared" si="21"/>
        <v>0</v>
      </c>
      <c r="G40" s="724"/>
      <c r="H40" s="724">
        <f t="shared" si="16"/>
        <v>0</v>
      </c>
      <c r="I40" s="727"/>
      <c r="J40" s="121">
        <f>IF($I19&gt;=25,$H40,IF(J$31&lt;=$I19,$H40,IF(J$31&lt;=($I19*($AE19+1)),$H40,0)))-IF(J$31-1&lt;=($I19*$AE19),$F40,0)*IF(OR($AF19=0,$AF19&gt;25),0,IF(MOD(J$31,$I19)=0,1,0))</f>
        <v>0</v>
      </c>
      <c r="K40" s="121">
        <f t="shared" ref="K40:AH40" si="25">IF($I19&gt;=25,$H40,IF(K$31&lt;=$I19,$H40,IF(K$31&lt;=($I19*($AE19+1)),$H40,0)))-IF(K$31-1&lt;=($I19*$AE19),$F40,0)*IF(OR($AF19=0,$AF19&gt;25),0,IF(MOD(K$31-1,$I19)=0,1,0))</f>
        <v>0</v>
      </c>
      <c r="L40" s="121">
        <f t="shared" si="25"/>
        <v>0</v>
      </c>
      <c r="M40" s="121">
        <f t="shared" si="25"/>
        <v>0</v>
      </c>
      <c r="N40" s="121">
        <f t="shared" si="25"/>
        <v>0</v>
      </c>
      <c r="O40" s="121">
        <f t="shared" si="25"/>
        <v>0</v>
      </c>
      <c r="P40" s="121">
        <f t="shared" si="25"/>
        <v>0</v>
      </c>
      <c r="Q40" s="121">
        <f t="shared" si="25"/>
        <v>0</v>
      </c>
      <c r="R40" s="121">
        <f t="shared" si="25"/>
        <v>0</v>
      </c>
      <c r="S40" s="121">
        <f t="shared" si="25"/>
        <v>0</v>
      </c>
      <c r="T40" s="121">
        <f t="shared" si="25"/>
        <v>0</v>
      </c>
      <c r="U40" s="121">
        <f t="shared" si="25"/>
        <v>0</v>
      </c>
      <c r="V40" s="121">
        <f t="shared" si="25"/>
        <v>0</v>
      </c>
      <c r="W40" s="121">
        <f t="shared" si="25"/>
        <v>0</v>
      </c>
      <c r="X40" s="121">
        <f t="shared" si="25"/>
        <v>0</v>
      </c>
      <c r="Y40" s="121">
        <f t="shared" si="25"/>
        <v>0</v>
      </c>
      <c r="Z40" s="121">
        <f t="shared" si="25"/>
        <v>0</v>
      </c>
      <c r="AA40" s="121">
        <f t="shared" si="25"/>
        <v>0</v>
      </c>
      <c r="AB40" s="121">
        <f t="shared" si="25"/>
        <v>0</v>
      </c>
      <c r="AC40" s="121">
        <f t="shared" si="25"/>
        <v>0</v>
      </c>
      <c r="AD40" s="121">
        <f t="shared" si="25"/>
        <v>0</v>
      </c>
      <c r="AE40" s="121">
        <f t="shared" si="25"/>
        <v>0</v>
      </c>
      <c r="AF40" s="121">
        <f t="shared" si="25"/>
        <v>0</v>
      </c>
      <c r="AG40" s="121">
        <f t="shared" si="25"/>
        <v>0</v>
      </c>
      <c r="AH40" s="121">
        <f t="shared" si="25"/>
        <v>0</v>
      </c>
      <c r="AI40" s="122">
        <f t="shared" si="15"/>
        <v>0</v>
      </c>
      <c r="AM40" s="80"/>
      <c r="AN40" s="65"/>
      <c r="AO40" s="80"/>
    </row>
    <row r="41" spans="2:41" ht="15" thickBot="1" x14ac:dyDescent="0.4">
      <c r="B41" s="15"/>
      <c r="C41" s="118"/>
      <c r="D41" s="124"/>
      <c r="E41" s="124"/>
      <c r="F41" s="124"/>
      <c r="G41" s="124"/>
      <c r="H41" s="119"/>
      <c r="I41" s="125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2"/>
      <c r="AM41" s="80"/>
      <c r="AN41" s="65"/>
      <c r="AO41" s="80"/>
    </row>
    <row r="42" spans="2:41" ht="15" thickBot="1" x14ac:dyDescent="0.4">
      <c r="B42" s="15"/>
      <c r="C42" s="118"/>
      <c r="D42" s="126"/>
      <c r="E42" s="126"/>
      <c r="F42" s="126"/>
      <c r="G42" s="126"/>
      <c r="H42" s="123"/>
      <c r="I42" s="127" t="s">
        <v>39</v>
      </c>
      <c r="J42" s="128">
        <f>SUM(J32:J41)</f>
        <v>0</v>
      </c>
      <c r="K42" s="128">
        <f t="shared" ref="K42:AH42" si="26">SUM(K32:K41)</f>
        <v>0</v>
      </c>
      <c r="L42" s="128">
        <f t="shared" si="26"/>
        <v>0</v>
      </c>
      <c r="M42" s="128">
        <f t="shared" si="26"/>
        <v>0</v>
      </c>
      <c r="N42" s="128">
        <f t="shared" si="26"/>
        <v>0</v>
      </c>
      <c r="O42" s="128">
        <f t="shared" si="26"/>
        <v>0</v>
      </c>
      <c r="P42" s="128">
        <f t="shared" si="26"/>
        <v>0</v>
      </c>
      <c r="Q42" s="128">
        <f t="shared" si="26"/>
        <v>0</v>
      </c>
      <c r="R42" s="128">
        <f t="shared" si="26"/>
        <v>0</v>
      </c>
      <c r="S42" s="128">
        <f t="shared" si="26"/>
        <v>0</v>
      </c>
      <c r="T42" s="128">
        <f t="shared" si="26"/>
        <v>0</v>
      </c>
      <c r="U42" s="128">
        <f t="shared" si="26"/>
        <v>0</v>
      </c>
      <c r="V42" s="128">
        <f t="shared" si="26"/>
        <v>0</v>
      </c>
      <c r="W42" s="128">
        <f t="shared" si="26"/>
        <v>0</v>
      </c>
      <c r="X42" s="128">
        <f t="shared" si="26"/>
        <v>0</v>
      </c>
      <c r="Y42" s="128">
        <f t="shared" si="26"/>
        <v>0</v>
      </c>
      <c r="Z42" s="128">
        <f t="shared" si="26"/>
        <v>0</v>
      </c>
      <c r="AA42" s="128">
        <f t="shared" si="26"/>
        <v>0</v>
      </c>
      <c r="AB42" s="128">
        <f t="shared" si="26"/>
        <v>0</v>
      </c>
      <c r="AC42" s="128">
        <f t="shared" si="26"/>
        <v>0</v>
      </c>
      <c r="AD42" s="128">
        <f t="shared" si="26"/>
        <v>0</v>
      </c>
      <c r="AE42" s="128">
        <f t="shared" si="26"/>
        <v>0</v>
      </c>
      <c r="AF42" s="128">
        <f t="shared" si="26"/>
        <v>0</v>
      </c>
      <c r="AG42" s="128">
        <f t="shared" si="26"/>
        <v>0</v>
      </c>
      <c r="AH42" s="128">
        <f t="shared" si="26"/>
        <v>0</v>
      </c>
      <c r="AI42" s="129">
        <f t="shared" ref="AI42" si="27">SUM(AI32:AI41)</f>
        <v>0</v>
      </c>
      <c r="AM42" s="80"/>
      <c r="AN42" s="65"/>
      <c r="AO42" s="80"/>
    </row>
    <row r="43" spans="2:41" ht="15" thickBot="1" x14ac:dyDescent="0.4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31"/>
      <c r="AM43" s="80"/>
      <c r="AN43" s="65"/>
      <c r="AO43" s="80"/>
    </row>
    <row r="44" spans="2:41" ht="28.5" customHeight="1" thickBot="1" x14ac:dyDescent="0.4">
      <c r="B44" s="15"/>
      <c r="C44" s="115" t="s">
        <v>37</v>
      </c>
      <c r="D44" s="767" t="s">
        <v>150</v>
      </c>
      <c r="E44" s="132"/>
      <c r="F44" s="132"/>
      <c r="G44" s="132"/>
      <c r="H44" s="979" t="s">
        <v>151</v>
      </c>
      <c r="I44" s="979"/>
      <c r="J44" s="116">
        <v>1</v>
      </c>
      <c r="K44" s="116">
        <v>2</v>
      </c>
      <c r="L44" s="116">
        <v>3</v>
      </c>
      <c r="M44" s="116">
        <v>4</v>
      </c>
      <c r="N44" s="116">
        <v>5</v>
      </c>
      <c r="O44" s="116">
        <v>6</v>
      </c>
      <c r="P44" s="116">
        <v>7</v>
      </c>
      <c r="Q44" s="116">
        <v>8</v>
      </c>
      <c r="R44" s="116">
        <v>9</v>
      </c>
      <c r="S44" s="116">
        <v>10</v>
      </c>
      <c r="T44" s="116">
        <v>11</v>
      </c>
      <c r="U44" s="116">
        <v>12</v>
      </c>
      <c r="V44" s="116">
        <v>13</v>
      </c>
      <c r="W44" s="116">
        <v>14</v>
      </c>
      <c r="X44" s="116">
        <v>15</v>
      </c>
      <c r="Y44" s="116">
        <v>16</v>
      </c>
      <c r="Z44" s="116">
        <v>17</v>
      </c>
      <c r="AA44" s="116">
        <v>18</v>
      </c>
      <c r="AB44" s="116">
        <v>19</v>
      </c>
      <c r="AC44" s="116">
        <v>20</v>
      </c>
      <c r="AD44" s="116">
        <v>21</v>
      </c>
      <c r="AE44" s="116">
        <v>22</v>
      </c>
      <c r="AF44" s="116">
        <v>23</v>
      </c>
      <c r="AG44" s="116">
        <v>24</v>
      </c>
      <c r="AH44" s="116">
        <v>25</v>
      </c>
      <c r="AI44" s="117" t="s">
        <v>38</v>
      </c>
      <c r="AM44" s="80"/>
      <c r="AN44" s="65"/>
      <c r="AO44" s="80"/>
    </row>
    <row r="45" spans="2:41" ht="15" thickBot="1" x14ac:dyDescent="0.4">
      <c r="B45" s="15"/>
      <c r="C45" s="728">
        <f t="shared" ref="C45:C53" si="28">C32</f>
        <v>1</v>
      </c>
      <c r="D45" s="729">
        <f>W10</f>
        <v>0</v>
      </c>
      <c r="E45" s="730"/>
      <c r="F45" s="730"/>
      <c r="G45" s="730"/>
      <c r="H45" s="729">
        <f>IF(D45="","",D45-E45-F45)</f>
        <v>0</v>
      </c>
      <c r="I45" s="726"/>
      <c r="J45" s="353">
        <f t="shared" ref="J45:AH45" si="29">IF($I10&gt;=25,$H45,IF(J$44&lt;=$I10,$H45,IF(J$44&lt;=($I10*($AE10+1)),$H45,0)))</f>
        <v>0</v>
      </c>
      <c r="K45" s="353">
        <f t="shared" si="29"/>
        <v>0</v>
      </c>
      <c r="L45" s="353">
        <f t="shared" si="29"/>
        <v>0</v>
      </c>
      <c r="M45" s="353">
        <f t="shared" si="29"/>
        <v>0</v>
      </c>
      <c r="N45" s="353">
        <f t="shared" si="29"/>
        <v>0</v>
      </c>
      <c r="O45" s="353">
        <f t="shared" si="29"/>
        <v>0</v>
      </c>
      <c r="P45" s="353">
        <f t="shared" si="29"/>
        <v>0</v>
      </c>
      <c r="Q45" s="353">
        <f t="shared" si="29"/>
        <v>0</v>
      </c>
      <c r="R45" s="353">
        <f t="shared" si="29"/>
        <v>0</v>
      </c>
      <c r="S45" s="353">
        <f t="shared" si="29"/>
        <v>0</v>
      </c>
      <c r="T45" s="353">
        <f t="shared" si="29"/>
        <v>0</v>
      </c>
      <c r="U45" s="353">
        <f t="shared" si="29"/>
        <v>0</v>
      </c>
      <c r="V45" s="353">
        <f t="shared" si="29"/>
        <v>0</v>
      </c>
      <c r="W45" s="353">
        <f t="shared" si="29"/>
        <v>0</v>
      </c>
      <c r="X45" s="353">
        <f t="shared" si="29"/>
        <v>0</v>
      </c>
      <c r="Y45" s="353">
        <f t="shared" si="29"/>
        <v>0</v>
      </c>
      <c r="Z45" s="353">
        <f t="shared" si="29"/>
        <v>0</v>
      </c>
      <c r="AA45" s="353">
        <f t="shared" si="29"/>
        <v>0</v>
      </c>
      <c r="AB45" s="353">
        <f t="shared" si="29"/>
        <v>0</v>
      </c>
      <c r="AC45" s="353">
        <f t="shared" si="29"/>
        <v>0</v>
      </c>
      <c r="AD45" s="353">
        <f t="shared" si="29"/>
        <v>0</v>
      </c>
      <c r="AE45" s="353">
        <f t="shared" si="29"/>
        <v>0</v>
      </c>
      <c r="AF45" s="353">
        <f t="shared" si="29"/>
        <v>0</v>
      </c>
      <c r="AG45" s="353">
        <f t="shared" si="29"/>
        <v>0</v>
      </c>
      <c r="AH45" s="353">
        <f t="shared" si="29"/>
        <v>0</v>
      </c>
      <c r="AI45" s="354">
        <f t="shared" ref="AI45:AI53" si="30">SUM(J45:AH45)</f>
        <v>0</v>
      </c>
      <c r="AM45" s="80"/>
      <c r="AN45" s="65"/>
      <c r="AO45" s="80"/>
    </row>
    <row r="46" spans="2:41" ht="15" thickBot="1" x14ac:dyDescent="0.4">
      <c r="B46" s="15"/>
      <c r="C46" s="133">
        <f t="shared" si="28"/>
        <v>2</v>
      </c>
      <c r="D46" s="358">
        <f>W11</f>
        <v>0</v>
      </c>
      <c r="E46" s="359"/>
      <c r="F46" s="359"/>
      <c r="G46" s="359"/>
      <c r="H46" s="358">
        <f t="shared" ref="H46:H53" si="31">IF(D46="","",D46-E46-F46)</f>
        <v>0</v>
      </c>
      <c r="I46" s="123"/>
      <c r="J46" s="353">
        <f t="shared" ref="J46:AH46" si="32">IF($I11&gt;=25,$H46,IF(J$44&lt;=$I11,$H46,IF(J$44&lt;=($I11*($AE11+1)),$H46,0)))</f>
        <v>0</v>
      </c>
      <c r="K46" s="353">
        <f t="shared" si="32"/>
        <v>0</v>
      </c>
      <c r="L46" s="353">
        <f t="shared" si="32"/>
        <v>0</v>
      </c>
      <c r="M46" s="353">
        <f t="shared" si="32"/>
        <v>0</v>
      </c>
      <c r="N46" s="353">
        <f t="shared" si="32"/>
        <v>0</v>
      </c>
      <c r="O46" s="353">
        <f t="shared" si="32"/>
        <v>0</v>
      </c>
      <c r="P46" s="353">
        <f t="shared" si="32"/>
        <v>0</v>
      </c>
      <c r="Q46" s="353">
        <f t="shared" si="32"/>
        <v>0</v>
      </c>
      <c r="R46" s="353">
        <f t="shared" si="32"/>
        <v>0</v>
      </c>
      <c r="S46" s="353">
        <f t="shared" si="32"/>
        <v>0</v>
      </c>
      <c r="T46" s="353">
        <f t="shared" si="32"/>
        <v>0</v>
      </c>
      <c r="U46" s="353">
        <f t="shared" si="32"/>
        <v>0</v>
      </c>
      <c r="V46" s="353">
        <f t="shared" si="32"/>
        <v>0</v>
      </c>
      <c r="W46" s="353">
        <f t="shared" si="32"/>
        <v>0</v>
      </c>
      <c r="X46" s="353">
        <f t="shared" si="32"/>
        <v>0</v>
      </c>
      <c r="Y46" s="353">
        <f t="shared" si="32"/>
        <v>0</v>
      </c>
      <c r="Z46" s="353">
        <f t="shared" si="32"/>
        <v>0</v>
      </c>
      <c r="AA46" s="353">
        <f t="shared" si="32"/>
        <v>0</v>
      </c>
      <c r="AB46" s="353">
        <f t="shared" si="32"/>
        <v>0</v>
      </c>
      <c r="AC46" s="353">
        <f t="shared" si="32"/>
        <v>0</v>
      </c>
      <c r="AD46" s="353">
        <f t="shared" si="32"/>
        <v>0</v>
      </c>
      <c r="AE46" s="353">
        <f t="shared" si="32"/>
        <v>0</v>
      </c>
      <c r="AF46" s="353">
        <f t="shared" si="32"/>
        <v>0</v>
      </c>
      <c r="AG46" s="353">
        <f t="shared" si="32"/>
        <v>0</v>
      </c>
      <c r="AH46" s="353">
        <f t="shared" si="32"/>
        <v>0</v>
      </c>
      <c r="AI46" s="354">
        <f t="shared" si="30"/>
        <v>0</v>
      </c>
      <c r="AM46" s="80"/>
      <c r="AN46" s="65"/>
      <c r="AO46" s="80"/>
    </row>
    <row r="47" spans="2:41" ht="15" thickBot="1" x14ac:dyDescent="0.4">
      <c r="B47" s="15"/>
      <c r="C47" s="728">
        <f t="shared" si="28"/>
        <v>3</v>
      </c>
      <c r="D47" s="729">
        <f>W12</f>
        <v>0</v>
      </c>
      <c r="E47" s="730"/>
      <c r="F47" s="730"/>
      <c r="G47" s="730"/>
      <c r="H47" s="729">
        <f t="shared" si="31"/>
        <v>0</v>
      </c>
      <c r="I47" s="726"/>
      <c r="J47" s="353">
        <f t="shared" ref="J47:AH47" si="33">IF($I12&gt;=25,$H47,IF(J$44&lt;=$I12,$H47,IF(J$44&lt;=($I12*($AE12+1)),$H47,0)))</f>
        <v>0</v>
      </c>
      <c r="K47" s="353">
        <f t="shared" si="33"/>
        <v>0</v>
      </c>
      <c r="L47" s="353">
        <f t="shared" si="33"/>
        <v>0</v>
      </c>
      <c r="M47" s="353">
        <f t="shared" si="33"/>
        <v>0</v>
      </c>
      <c r="N47" s="353">
        <f t="shared" si="33"/>
        <v>0</v>
      </c>
      <c r="O47" s="353">
        <f t="shared" si="33"/>
        <v>0</v>
      </c>
      <c r="P47" s="353">
        <f t="shared" si="33"/>
        <v>0</v>
      </c>
      <c r="Q47" s="353">
        <f t="shared" si="33"/>
        <v>0</v>
      </c>
      <c r="R47" s="353">
        <f t="shared" si="33"/>
        <v>0</v>
      </c>
      <c r="S47" s="353">
        <f t="shared" si="33"/>
        <v>0</v>
      </c>
      <c r="T47" s="353">
        <f t="shared" si="33"/>
        <v>0</v>
      </c>
      <c r="U47" s="353">
        <f t="shared" si="33"/>
        <v>0</v>
      </c>
      <c r="V47" s="353">
        <f t="shared" si="33"/>
        <v>0</v>
      </c>
      <c r="W47" s="353">
        <f t="shared" si="33"/>
        <v>0</v>
      </c>
      <c r="X47" s="353">
        <f t="shared" si="33"/>
        <v>0</v>
      </c>
      <c r="Y47" s="353">
        <f t="shared" si="33"/>
        <v>0</v>
      </c>
      <c r="Z47" s="353">
        <f t="shared" si="33"/>
        <v>0</v>
      </c>
      <c r="AA47" s="353">
        <f t="shared" si="33"/>
        <v>0</v>
      </c>
      <c r="AB47" s="353">
        <f t="shared" si="33"/>
        <v>0</v>
      </c>
      <c r="AC47" s="353">
        <f t="shared" si="33"/>
        <v>0</v>
      </c>
      <c r="AD47" s="353">
        <f t="shared" si="33"/>
        <v>0</v>
      </c>
      <c r="AE47" s="353">
        <f t="shared" si="33"/>
        <v>0</v>
      </c>
      <c r="AF47" s="353">
        <f t="shared" si="33"/>
        <v>0</v>
      </c>
      <c r="AG47" s="353">
        <f t="shared" si="33"/>
        <v>0</v>
      </c>
      <c r="AH47" s="353">
        <f t="shared" si="33"/>
        <v>0</v>
      </c>
      <c r="AI47" s="354">
        <f t="shared" si="30"/>
        <v>0</v>
      </c>
      <c r="AM47" s="80"/>
      <c r="AN47" s="65"/>
      <c r="AO47" s="80"/>
    </row>
    <row r="48" spans="2:41" ht="15" thickBot="1" x14ac:dyDescent="0.4">
      <c r="B48" s="15"/>
      <c r="C48" s="133">
        <f t="shared" si="28"/>
        <v>4</v>
      </c>
      <c r="D48" s="358">
        <f>W13</f>
        <v>0</v>
      </c>
      <c r="E48" s="359"/>
      <c r="F48" s="359"/>
      <c r="G48" s="359"/>
      <c r="H48" s="358">
        <f t="shared" si="31"/>
        <v>0</v>
      </c>
      <c r="I48" s="123"/>
      <c r="J48" s="353">
        <f t="shared" ref="J48:AH48" si="34">IF($I13&gt;=25,$H48,IF(J$44&lt;=$I13,$H48,IF(J$44&lt;=($I13*($AE13+1)),$H48,0)))</f>
        <v>0</v>
      </c>
      <c r="K48" s="353">
        <f t="shared" si="34"/>
        <v>0</v>
      </c>
      <c r="L48" s="353">
        <f t="shared" si="34"/>
        <v>0</v>
      </c>
      <c r="M48" s="353">
        <f t="shared" si="34"/>
        <v>0</v>
      </c>
      <c r="N48" s="353">
        <f t="shared" si="34"/>
        <v>0</v>
      </c>
      <c r="O48" s="353">
        <f t="shared" si="34"/>
        <v>0</v>
      </c>
      <c r="P48" s="353">
        <f t="shared" si="34"/>
        <v>0</v>
      </c>
      <c r="Q48" s="353">
        <f t="shared" si="34"/>
        <v>0</v>
      </c>
      <c r="R48" s="353">
        <f t="shared" si="34"/>
        <v>0</v>
      </c>
      <c r="S48" s="353">
        <f t="shared" si="34"/>
        <v>0</v>
      </c>
      <c r="T48" s="353">
        <f t="shared" si="34"/>
        <v>0</v>
      </c>
      <c r="U48" s="353">
        <f t="shared" si="34"/>
        <v>0</v>
      </c>
      <c r="V48" s="353">
        <f t="shared" si="34"/>
        <v>0</v>
      </c>
      <c r="W48" s="353">
        <f t="shared" si="34"/>
        <v>0</v>
      </c>
      <c r="X48" s="353">
        <f t="shared" si="34"/>
        <v>0</v>
      </c>
      <c r="Y48" s="353">
        <f t="shared" si="34"/>
        <v>0</v>
      </c>
      <c r="Z48" s="353">
        <f t="shared" si="34"/>
        <v>0</v>
      </c>
      <c r="AA48" s="353">
        <f t="shared" si="34"/>
        <v>0</v>
      </c>
      <c r="AB48" s="353">
        <f t="shared" si="34"/>
        <v>0</v>
      </c>
      <c r="AC48" s="353">
        <f t="shared" si="34"/>
        <v>0</v>
      </c>
      <c r="AD48" s="353">
        <f t="shared" si="34"/>
        <v>0</v>
      </c>
      <c r="AE48" s="353">
        <f t="shared" si="34"/>
        <v>0</v>
      </c>
      <c r="AF48" s="353">
        <f t="shared" si="34"/>
        <v>0</v>
      </c>
      <c r="AG48" s="353">
        <f t="shared" si="34"/>
        <v>0</v>
      </c>
      <c r="AH48" s="353">
        <f t="shared" si="34"/>
        <v>0</v>
      </c>
      <c r="AI48" s="354">
        <f t="shared" si="30"/>
        <v>0</v>
      </c>
      <c r="AM48" s="80"/>
      <c r="AN48" s="65"/>
      <c r="AO48" s="80"/>
    </row>
    <row r="49" spans="2:43" ht="15" thickBot="1" x14ac:dyDescent="0.4">
      <c r="B49" s="15"/>
      <c r="C49" s="732">
        <f t="shared" si="28"/>
        <v>5</v>
      </c>
      <c r="D49" s="729">
        <f>W14</f>
        <v>0</v>
      </c>
      <c r="E49" s="730"/>
      <c r="F49" s="730"/>
      <c r="G49" s="730"/>
      <c r="H49" s="729">
        <f t="shared" si="31"/>
        <v>0</v>
      </c>
      <c r="I49" s="726"/>
      <c r="J49" s="353">
        <f t="shared" ref="J49:AH49" si="35">IF($I14&gt;=25,$H49,IF(J$44&lt;=$I14,$H49,IF(J$44&lt;=($I14*($AE14+1)),$H49,0)))</f>
        <v>0</v>
      </c>
      <c r="K49" s="353">
        <f t="shared" si="35"/>
        <v>0</v>
      </c>
      <c r="L49" s="353">
        <f t="shared" si="35"/>
        <v>0</v>
      </c>
      <c r="M49" s="353">
        <f t="shared" si="35"/>
        <v>0</v>
      </c>
      <c r="N49" s="353">
        <f t="shared" si="35"/>
        <v>0</v>
      </c>
      <c r="O49" s="353">
        <f t="shared" si="35"/>
        <v>0</v>
      </c>
      <c r="P49" s="353">
        <f t="shared" si="35"/>
        <v>0</v>
      </c>
      <c r="Q49" s="353">
        <f t="shared" si="35"/>
        <v>0</v>
      </c>
      <c r="R49" s="353">
        <f t="shared" si="35"/>
        <v>0</v>
      </c>
      <c r="S49" s="353">
        <f t="shared" si="35"/>
        <v>0</v>
      </c>
      <c r="T49" s="353">
        <f t="shared" si="35"/>
        <v>0</v>
      </c>
      <c r="U49" s="353">
        <f t="shared" si="35"/>
        <v>0</v>
      </c>
      <c r="V49" s="353">
        <f t="shared" si="35"/>
        <v>0</v>
      </c>
      <c r="W49" s="353">
        <f t="shared" si="35"/>
        <v>0</v>
      </c>
      <c r="X49" s="353">
        <f t="shared" si="35"/>
        <v>0</v>
      </c>
      <c r="Y49" s="353">
        <f t="shared" si="35"/>
        <v>0</v>
      </c>
      <c r="Z49" s="353">
        <f t="shared" si="35"/>
        <v>0</v>
      </c>
      <c r="AA49" s="353">
        <f t="shared" si="35"/>
        <v>0</v>
      </c>
      <c r="AB49" s="353">
        <f t="shared" si="35"/>
        <v>0</v>
      </c>
      <c r="AC49" s="353">
        <f t="shared" si="35"/>
        <v>0</v>
      </c>
      <c r="AD49" s="353">
        <f t="shared" si="35"/>
        <v>0</v>
      </c>
      <c r="AE49" s="353">
        <f t="shared" si="35"/>
        <v>0</v>
      </c>
      <c r="AF49" s="353">
        <f t="shared" si="35"/>
        <v>0</v>
      </c>
      <c r="AG49" s="353">
        <f t="shared" si="35"/>
        <v>0</v>
      </c>
      <c r="AH49" s="353">
        <f t="shared" si="35"/>
        <v>0</v>
      </c>
      <c r="AI49" s="354">
        <f t="shared" si="30"/>
        <v>0</v>
      </c>
      <c r="AM49" s="80"/>
      <c r="AN49" s="65"/>
      <c r="AO49" s="80"/>
    </row>
    <row r="50" spans="2:43" ht="15" thickBot="1" x14ac:dyDescent="0.4">
      <c r="B50" s="15"/>
      <c r="C50" s="135">
        <f t="shared" si="28"/>
        <v>6</v>
      </c>
      <c r="D50" s="358">
        <f>W16</f>
        <v>0</v>
      </c>
      <c r="E50" s="361"/>
      <c r="F50" s="361"/>
      <c r="G50" s="361"/>
      <c r="H50" s="358">
        <f t="shared" si="31"/>
        <v>0</v>
      </c>
      <c r="I50" s="125"/>
      <c r="J50" s="353">
        <f t="shared" ref="J50:AH50" si="36">IF($I16&gt;=25,$H50,IF(J$44&lt;=$I16,$H50,IF(J$44&lt;=($I16*($AE16+1)),$H50,0)))</f>
        <v>0</v>
      </c>
      <c r="K50" s="353">
        <f t="shared" si="36"/>
        <v>0</v>
      </c>
      <c r="L50" s="353">
        <f t="shared" si="36"/>
        <v>0</v>
      </c>
      <c r="M50" s="353">
        <f t="shared" si="36"/>
        <v>0</v>
      </c>
      <c r="N50" s="353">
        <f t="shared" si="36"/>
        <v>0</v>
      </c>
      <c r="O50" s="353">
        <f t="shared" si="36"/>
        <v>0</v>
      </c>
      <c r="P50" s="353">
        <f t="shared" si="36"/>
        <v>0</v>
      </c>
      <c r="Q50" s="353">
        <f t="shared" si="36"/>
        <v>0</v>
      </c>
      <c r="R50" s="353">
        <f t="shared" si="36"/>
        <v>0</v>
      </c>
      <c r="S50" s="353">
        <f t="shared" si="36"/>
        <v>0</v>
      </c>
      <c r="T50" s="353">
        <f t="shared" si="36"/>
        <v>0</v>
      </c>
      <c r="U50" s="353">
        <f t="shared" si="36"/>
        <v>0</v>
      </c>
      <c r="V50" s="353">
        <f t="shared" si="36"/>
        <v>0</v>
      </c>
      <c r="W50" s="353">
        <f t="shared" si="36"/>
        <v>0</v>
      </c>
      <c r="X50" s="353">
        <f t="shared" si="36"/>
        <v>0</v>
      </c>
      <c r="Y50" s="353">
        <f t="shared" si="36"/>
        <v>0</v>
      </c>
      <c r="Z50" s="353">
        <f t="shared" si="36"/>
        <v>0</v>
      </c>
      <c r="AA50" s="353">
        <f t="shared" si="36"/>
        <v>0</v>
      </c>
      <c r="AB50" s="353">
        <f t="shared" si="36"/>
        <v>0</v>
      </c>
      <c r="AC50" s="353">
        <f t="shared" si="36"/>
        <v>0</v>
      </c>
      <c r="AD50" s="353">
        <f t="shared" si="36"/>
        <v>0</v>
      </c>
      <c r="AE50" s="353">
        <f t="shared" si="36"/>
        <v>0</v>
      </c>
      <c r="AF50" s="353">
        <f t="shared" si="36"/>
        <v>0</v>
      </c>
      <c r="AG50" s="353">
        <f t="shared" si="36"/>
        <v>0</v>
      </c>
      <c r="AH50" s="353">
        <f t="shared" si="36"/>
        <v>0</v>
      </c>
      <c r="AI50" s="354">
        <f t="shared" si="30"/>
        <v>0</v>
      </c>
      <c r="AM50" s="80"/>
      <c r="AN50" s="65"/>
      <c r="AO50" s="80"/>
    </row>
    <row r="51" spans="2:43" ht="15" thickBot="1" x14ac:dyDescent="0.4">
      <c r="B51" s="15"/>
      <c r="C51" s="732">
        <f t="shared" si="28"/>
        <v>7</v>
      </c>
      <c r="D51" s="729">
        <f>W17</f>
        <v>0</v>
      </c>
      <c r="E51" s="733"/>
      <c r="F51" s="733"/>
      <c r="G51" s="733"/>
      <c r="H51" s="729">
        <f t="shared" si="31"/>
        <v>0</v>
      </c>
      <c r="I51" s="727"/>
      <c r="J51" s="353">
        <f t="shared" ref="J51:AH51" si="37">IF($I17&gt;=25,$H51,IF(J$44&lt;=$I17,$H51,IF(J$44&lt;=($I17*($AE17+1)),$H51,0)))</f>
        <v>0</v>
      </c>
      <c r="K51" s="353">
        <f t="shared" si="37"/>
        <v>0</v>
      </c>
      <c r="L51" s="353">
        <f t="shared" si="37"/>
        <v>0</v>
      </c>
      <c r="M51" s="353">
        <f t="shared" si="37"/>
        <v>0</v>
      </c>
      <c r="N51" s="353">
        <f t="shared" si="37"/>
        <v>0</v>
      </c>
      <c r="O51" s="353">
        <f t="shared" si="37"/>
        <v>0</v>
      </c>
      <c r="P51" s="353">
        <f t="shared" si="37"/>
        <v>0</v>
      </c>
      <c r="Q51" s="353">
        <f t="shared" si="37"/>
        <v>0</v>
      </c>
      <c r="R51" s="353">
        <f t="shared" si="37"/>
        <v>0</v>
      </c>
      <c r="S51" s="353">
        <f t="shared" si="37"/>
        <v>0</v>
      </c>
      <c r="T51" s="353">
        <f t="shared" si="37"/>
        <v>0</v>
      </c>
      <c r="U51" s="353">
        <f t="shared" si="37"/>
        <v>0</v>
      </c>
      <c r="V51" s="353">
        <f t="shared" si="37"/>
        <v>0</v>
      </c>
      <c r="W51" s="353">
        <f t="shared" si="37"/>
        <v>0</v>
      </c>
      <c r="X51" s="353">
        <f t="shared" si="37"/>
        <v>0</v>
      </c>
      <c r="Y51" s="353">
        <f t="shared" si="37"/>
        <v>0</v>
      </c>
      <c r="Z51" s="353">
        <f t="shared" si="37"/>
        <v>0</v>
      </c>
      <c r="AA51" s="353">
        <f t="shared" si="37"/>
        <v>0</v>
      </c>
      <c r="AB51" s="353">
        <f t="shared" si="37"/>
        <v>0</v>
      </c>
      <c r="AC51" s="353">
        <f t="shared" si="37"/>
        <v>0</v>
      </c>
      <c r="AD51" s="353">
        <f t="shared" si="37"/>
        <v>0</v>
      </c>
      <c r="AE51" s="353">
        <f t="shared" si="37"/>
        <v>0</v>
      </c>
      <c r="AF51" s="353">
        <f t="shared" si="37"/>
        <v>0</v>
      </c>
      <c r="AG51" s="353">
        <f t="shared" si="37"/>
        <v>0</v>
      </c>
      <c r="AH51" s="353">
        <f t="shared" si="37"/>
        <v>0</v>
      </c>
      <c r="AI51" s="354">
        <f t="shared" si="30"/>
        <v>0</v>
      </c>
      <c r="AM51" s="80"/>
      <c r="AN51" s="65"/>
      <c r="AO51" s="80"/>
    </row>
    <row r="52" spans="2:43" ht="15" thickBot="1" x14ac:dyDescent="0.4">
      <c r="B52" s="15"/>
      <c r="C52" s="135">
        <f t="shared" si="28"/>
        <v>8</v>
      </c>
      <c r="D52" s="358">
        <f>W18</f>
        <v>0</v>
      </c>
      <c r="E52" s="361"/>
      <c r="F52" s="361"/>
      <c r="G52" s="361"/>
      <c r="H52" s="358">
        <f t="shared" si="31"/>
        <v>0</v>
      </c>
      <c r="I52" s="125"/>
      <c r="J52" s="353">
        <f t="shared" ref="J52:AH52" si="38">IF($I18&gt;=25,$H52,IF(J$44&lt;=$I18,$H52,IF(J$44&lt;=($I18*($AE18+1)),$H52,0)))</f>
        <v>0</v>
      </c>
      <c r="K52" s="353">
        <f t="shared" si="38"/>
        <v>0</v>
      </c>
      <c r="L52" s="353">
        <f t="shared" si="38"/>
        <v>0</v>
      </c>
      <c r="M52" s="353">
        <f t="shared" si="38"/>
        <v>0</v>
      </c>
      <c r="N52" s="353">
        <f t="shared" si="38"/>
        <v>0</v>
      </c>
      <c r="O52" s="353">
        <f t="shared" si="38"/>
        <v>0</v>
      </c>
      <c r="P52" s="353">
        <f t="shared" si="38"/>
        <v>0</v>
      </c>
      <c r="Q52" s="353">
        <f t="shared" si="38"/>
        <v>0</v>
      </c>
      <c r="R52" s="353">
        <f t="shared" si="38"/>
        <v>0</v>
      </c>
      <c r="S52" s="353">
        <f t="shared" si="38"/>
        <v>0</v>
      </c>
      <c r="T52" s="353">
        <f t="shared" si="38"/>
        <v>0</v>
      </c>
      <c r="U52" s="353">
        <f t="shared" si="38"/>
        <v>0</v>
      </c>
      <c r="V52" s="353">
        <f t="shared" si="38"/>
        <v>0</v>
      </c>
      <c r="W52" s="353">
        <f t="shared" si="38"/>
        <v>0</v>
      </c>
      <c r="X52" s="353">
        <f t="shared" si="38"/>
        <v>0</v>
      </c>
      <c r="Y52" s="353">
        <f t="shared" si="38"/>
        <v>0</v>
      </c>
      <c r="Z52" s="353">
        <f t="shared" si="38"/>
        <v>0</v>
      </c>
      <c r="AA52" s="353">
        <f t="shared" si="38"/>
        <v>0</v>
      </c>
      <c r="AB52" s="353">
        <f t="shared" si="38"/>
        <v>0</v>
      </c>
      <c r="AC52" s="353">
        <f t="shared" si="38"/>
        <v>0</v>
      </c>
      <c r="AD52" s="353">
        <f t="shared" si="38"/>
        <v>0</v>
      </c>
      <c r="AE52" s="353">
        <f t="shared" si="38"/>
        <v>0</v>
      </c>
      <c r="AF52" s="353">
        <f t="shared" si="38"/>
        <v>0</v>
      </c>
      <c r="AG52" s="353">
        <f t="shared" si="38"/>
        <v>0</v>
      </c>
      <c r="AH52" s="353">
        <f t="shared" si="38"/>
        <v>0</v>
      </c>
      <c r="AI52" s="354">
        <f t="shared" si="30"/>
        <v>0</v>
      </c>
      <c r="AN52" s="12"/>
    </row>
    <row r="53" spans="2:43" ht="15" thickBot="1" x14ac:dyDescent="0.4">
      <c r="B53" s="15"/>
      <c r="C53" s="732">
        <f t="shared" si="28"/>
        <v>9</v>
      </c>
      <c r="D53" s="729">
        <f>W19</f>
        <v>0</v>
      </c>
      <c r="E53" s="733"/>
      <c r="F53" s="733"/>
      <c r="G53" s="733"/>
      <c r="H53" s="729">
        <f t="shared" si="31"/>
        <v>0</v>
      </c>
      <c r="I53" s="727"/>
      <c r="J53" s="353">
        <f t="shared" ref="J53:AH53" si="39">IF($I19&gt;=25,$H53,IF(J$44&lt;=$I19,$H53,IF(J$44&lt;=($I19*($AE19+1)),$H53,0)))</f>
        <v>0</v>
      </c>
      <c r="K53" s="353">
        <f t="shared" si="39"/>
        <v>0</v>
      </c>
      <c r="L53" s="353">
        <f t="shared" si="39"/>
        <v>0</v>
      </c>
      <c r="M53" s="353">
        <f t="shared" si="39"/>
        <v>0</v>
      </c>
      <c r="N53" s="353">
        <f t="shared" si="39"/>
        <v>0</v>
      </c>
      <c r="O53" s="353">
        <f t="shared" si="39"/>
        <v>0</v>
      </c>
      <c r="P53" s="353">
        <f t="shared" si="39"/>
        <v>0</v>
      </c>
      <c r="Q53" s="353">
        <f t="shared" si="39"/>
        <v>0</v>
      </c>
      <c r="R53" s="353">
        <f t="shared" si="39"/>
        <v>0</v>
      </c>
      <c r="S53" s="353">
        <f t="shared" si="39"/>
        <v>0</v>
      </c>
      <c r="T53" s="353">
        <f t="shared" si="39"/>
        <v>0</v>
      </c>
      <c r="U53" s="353">
        <f t="shared" si="39"/>
        <v>0</v>
      </c>
      <c r="V53" s="353">
        <f t="shared" si="39"/>
        <v>0</v>
      </c>
      <c r="W53" s="353">
        <f t="shared" si="39"/>
        <v>0</v>
      </c>
      <c r="X53" s="353">
        <f t="shared" si="39"/>
        <v>0</v>
      </c>
      <c r="Y53" s="353">
        <f t="shared" si="39"/>
        <v>0</v>
      </c>
      <c r="Z53" s="353">
        <f t="shared" si="39"/>
        <v>0</v>
      </c>
      <c r="AA53" s="353">
        <f t="shared" si="39"/>
        <v>0</v>
      </c>
      <c r="AB53" s="353">
        <f t="shared" si="39"/>
        <v>0</v>
      </c>
      <c r="AC53" s="353">
        <f t="shared" si="39"/>
        <v>0</v>
      </c>
      <c r="AD53" s="353">
        <f t="shared" si="39"/>
        <v>0</v>
      </c>
      <c r="AE53" s="353">
        <f t="shared" si="39"/>
        <v>0</v>
      </c>
      <c r="AF53" s="353">
        <f t="shared" si="39"/>
        <v>0</v>
      </c>
      <c r="AG53" s="353">
        <f t="shared" si="39"/>
        <v>0</v>
      </c>
      <c r="AH53" s="353">
        <f t="shared" si="39"/>
        <v>0</v>
      </c>
      <c r="AI53" s="354">
        <f t="shared" si="30"/>
        <v>0</v>
      </c>
      <c r="AN53" s="12"/>
    </row>
    <row r="54" spans="2:43" ht="15.75" customHeight="1" thickBot="1" x14ac:dyDescent="0.4">
      <c r="B54" s="15"/>
      <c r="C54" s="135"/>
      <c r="D54" s="358"/>
      <c r="E54" s="361"/>
      <c r="F54" s="361"/>
      <c r="G54" s="361"/>
      <c r="H54" s="358"/>
      <c r="I54" s="125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5"/>
      <c r="AN54" s="12"/>
    </row>
    <row r="55" spans="2:43" ht="15" thickBot="1" x14ac:dyDescent="0.4">
      <c r="B55" s="15"/>
      <c r="C55" s="137"/>
      <c r="D55" s="134"/>
      <c r="E55" s="134"/>
      <c r="F55" s="134"/>
      <c r="G55" s="134"/>
      <c r="H55" s="123"/>
      <c r="I55" s="127" t="s">
        <v>39</v>
      </c>
      <c r="J55" s="356">
        <f t="shared" ref="J55:AH55" si="40">SUM(J45:J54)</f>
        <v>0</v>
      </c>
      <c r="K55" s="356">
        <f t="shared" si="40"/>
        <v>0</v>
      </c>
      <c r="L55" s="356">
        <f t="shared" si="40"/>
        <v>0</v>
      </c>
      <c r="M55" s="356">
        <f t="shared" si="40"/>
        <v>0</v>
      </c>
      <c r="N55" s="356">
        <f t="shared" si="40"/>
        <v>0</v>
      </c>
      <c r="O55" s="356">
        <f t="shared" si="40"/>
        <v>0</v>
      </c>
      <c r="P55" s="356">
        <f t="shared" si="40"/>
        <v>0</v>
      </c>
      <c r="Q55" s="356">
        <f t="shared" si="40"/>
        <v>0</v>
      </c>
      <c r="R55" s="356">
        <f t="shared" si="40"/>
        <v>0</v>
      </c>
      <c r="S55" s="356">
        <f t="shared" si="40"/>
        <v>0</v>
      </c>
      <c r="T55" s="356">
        <f t="shared" si="40"/>
        <v>0</v>
      </c>
      <c r="U55" s="356">
        <f t="shared" si="40"/>
        <v>0</v>
      </c>
      <c r="V55" s="356">
        <f t="shared" si="40"/>
        <v>0</v>
      </c>
      <c r="W55" s="356">
        <f t="shared" si="40"/>
        <v>0</v>
      </c>
      <c r="X55" s="356">
        <f t="shared" si="40"/>
        <v>0</v>
      </c>
      <c r="Y55" s="356">
        <f t="shared" si="40"/>
        <v>0</v>
      </c>
      <c r="Z55" s="356">
        <f t="shared" si="40"/>
        <v>0</v>
      </c>
      <c r="AA55" s="356">
        <f t="shared" si="40"/>
        <v>0</v>
      </c>
      <c r="AB55" s="356">
        <f t="shared" si="40"/>
        <v>0</v>
      </c>
      <c r="AC55" s="356">
        <f t="shared" si="40"/>
        <v>0</v>
      </c>
      <c r="AD55" s="356">
        <f t="shared" si="40"/>
        <v>0</v>
      </c>
      <c r="AE55" s="356">
        <f t="shared" si="40"/>
        <v>0</v>
      </c>
      <c r="AF55" s="356">
        <f t="shared" si="40"/>
        <v>0</v>
      </c>
      <c r="AG55" s="356">
        <f t="shared" si="40"/>
        <v>0</v>
      </c>
      <c r="AH55" s="356">
        <f t="shared" si="40"/>
        <v>0</v>
      </c>
      <c r="AI55" s="357">
        <f>SUM(AI45:AI54)</f>
        <v>0</v>
      </c>
      <c r="AN55" s="12"/>
    </row>
    <row r="56" spans="2:43" ht="24.75" customHeight="1" thickBot="1" x14ac:dyDescent="0.4">
      <c r="B56" s="15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M56" s="80"/>
      <c r="AN56" s="12"/>
      <c r="AO56" s="80"/>
    </row>
    <row r="57" spans="2:43" ht="24.75" customHeight="1" x14ac:dyDescent="0.3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M57" s="80"/>
      <c r="AN57" s="12"/>
      <c r="AO57" s="80"/>
    </row>
    <row r="58" spans="2:43" x14ac:dyDescent="0.3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M58" s="80"/>
      <c r="AN58" s="12"/>
      <c r="AO58" s="80"/>
    </row>
    <row r="59" spans="2:43" x14ac:dyDescent="0.3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M59" s="80"/>
      <c r="AN59" s="12"/>
      <c r="AO59" s="80"/>
    </row>
    <row r="60" spans="2:43" ht="15" thickBot="1" x14ac:dyDescent="0.4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151"/>
      <c r="AP60" s="151"/>
      <c r="AQ60" s="151"/>
    </row>
    <row r="61" spans="2:43" x14ac:dyDescent="0.35">
      <c r="AD61" s="3"/>
      <c r="AE61" s="3"/>
      <c r="AM61" s="80"/>
      <c r="AN61" s="80"/>
      <c r="AO61" s="151"/>
      <c r="AP61" s="151"/>
      <c r="AQ61" s="151"/>
    </row>
    <row r="62" spans="2:43" x14ac:dyDescent="0.35">
      <c r="AD62" s="3"/>
      <c r="AE62" s="3"/>
      <c r="AM62" s="80"/>
      <c r="AN62" s="80"/>
      <c r="AO62" s="151"/>
      <c r="AP62" s="151"/>
      <c r="AQ62" s="151"/>
    </row>
    <row r="63" spans="2:43" x14ac:dyDescent="0.35">
      <c r="AM63" s="80"/>
      <c r="AN63" s="80"/>
      <c r="AO63" s="151"/>
      <c r="AP63" s="151"/>
      <c r="AQ63" s="151"/>
    </row>
    <row r="64" spans="2:43" x14ac:dyDescent="0.35">
      <c r="AM64" s="80"/>
      <c r="AN64" s="80"/>
      <c r="AO64" s="80"/>
    </row>
    <row r="65" spans="39:41" x14ac:dyDescent="0.35">
      <c r="AM65" s="80"/>
      <c r="AN65" s="80"/>
      <c r="AO65" s="80"/>
    </row>
    <row r="66" spans="39:41" x14ac:dyDescent="0.35">
      <c r="AM66" s="80"/>
      <c r="AN66" s="80"/>
      <c r="AO66" s="80"/>
    </row>
    <row r="67" spans="39:41" x14ac:dyDescent="0.35">
      <c r="AM67" s="80"/>
      <c r="AN67" s="80"/>
      <c r="AO67" s="80"/>
    </row>
    <row r="68" spans="39:41" x14ac:dyDescent="0.35">
      <c r="AM68" s="80"/>
      <c r="AN68" s="80"/>
      <c r="AO68" s="80"/>
    </row>
    <row r="69" spans="39:41" x14ac:dyDescent="0.35">
      <c r="AM69" s="80"/>
      <c r="AN69" s="80"/>
      <c r="AO69" s="80"/>
    </row>
    <row r="70" spans="39:41" x14ac:dyDescent="0.35">
      <c r="AM70" s="80"/>
      <c r="AN70" s="80"/>
      <c r="AO70" s="80"/>
    </row>
    <row r="71" spans="39:41" x14ac:dyDescent="0.35">
      <c r="AM71" s="80"/>
      <c r="AN71" s="80"/>
      <c r="AO71" s="80"/>
    </row>
    <row r="72" spans="39:41" x14ac:dyDescent="0.35">
      <c r="AM72" s="80"/>
      <c r="AN72" s="80"/>
      <c r="AO72" s="80"/>
    </row>
    <row r="73" spans="39:41" x14ac:dyDescent="0.35">
      <c r="AM73" s="80"/>
      <c r="AN73" s="80"/>
      <c r="AO73" s="80"/>
    </row>
    <row r="74" spans="39:41" x14ac:dyDescent="0.35">
      <c r="AM74" s="80"/>
      <c r="AN74" s="80"/>
      <c r="AO74" s="80"/>
    </row>
    <row r="75" spans="39:41" x14ac:dyDescent="0.35">
      <c r="AM75" s="80"/>
      <c r="AN75" s="80"/>
      <c r="AO75" s="80"/>
    </row>
    <row r="76" spans="39:41" x14ac:dyDescent="0.35">
      <c r="AM76" s="80"/>
      <c r="AN76" s="80"/>
      <c r="AO76" s="80"/>
    </row>
    <row r="77" spans="39:41" x14ac:dyDescent="0.35">
      <c r="AM77" s="80"/>
      <c r="AN77" s="80"/>
      <c r="AO77" s="80"/>
    </row>
    <row r="78" spans="39:41" x14ac:dyDescent="0.35">
      <c r="AM78" s="80"/>
      <c r="AN78" s="80"/>
      <c r="AO78" s="80"/>
    </row>
    <row r="79" spans="39:41" x14ac:dyDescent="0.35">
      <c r="AM79" s="80"/>
      <c r="AN79" s="80"/>
      <c r="AO79" s="80"/>
    </row>
    <row r="80" spans="39:41" x14ac:dyDescent="0.35">
      <c r="AM80" s="80"/>
      <c r="AN80" s="80"/>
      <c r="AO80" s="80"/>
    </row>
    <row r="81" spans="39:41" x14ac:dyDescent="0.35">
      <c r="AM81" s="80"/>
      <c r="AN81" s="80"/>
      <c r="AO81" s="80"/>
    </row>
    <row r="82" spans="39:41" x14ac:dyDescent="0.35">
      <c r="AM82" s="80"/>
      <c r="AN82" s="80"/>
      <c r="AO82" s="80"/>
    </row>
    <row r="83" spans="39:41" x14ac:dyDescent="0.35">
      <c r="AM83" s="80"/>
      <c r="AN83" s="80"/>
      <c r="AO83" s="80"/>
    </row>
    <row r="84" spans="39:41" x14ac:dyDescent="0.35">
      <c r="AM84" s="80"/>
      <c r="AN84" s="80"/>
      <c r="AO84" s="80"/>
    </row>
    <row r="85" spans="39:41" x14ac:dyDescent="0.35">
      <c r="AM85" s="80"/>
      <c r="AN85" s="80"/>
      <c r="AO85" s="80"/>
    </row>
    <row r="86" spans="39:41" x14ac:dyDescent="0.35">
      <c r="AM86" s="80"/>
      <c r="AN86" s="80"/>
      <c r="AO86" s="80"/>
    </row>
    <row r="87" spans="39:41" x14ac:dyDescent="0.35">
      <c r="AM87" s="80"/>
      <c r="AN87" s="80"/>
      <c r="AO87" s="80"/>
    </row>
    <row r="88" spans="39:41" x14ac:dyDescent="0.35">
      <c r="AM88" s="80"/>
      <c r="AN88" s="80"/>
      <c r="AO88" s="80"/>
    </row>
    <row r="89" spans="39:41" x14ac:dyDescent="0.35">
      <c r="AM89" s="80"/>
      <c r="AN89" s="80"/>
      <c r="AO89" s="80"/>
    </row>
    <row r="90" spans="39:41" x14ac:dyDescent="0.35">
      <c r="AM90" s="80"/>
      <c r="AN90" s="80"/>
      <c r="AO90" s="80"/>
    </row>
    <row r="91" spans="39:41" x14ac:dyDescent="0.35">
      <c r="AM91" s="80"/>
      <c r="AN91" s="80"/>
      <c r="AO91" s="80"/>
    </row>
    <row r="92" spans="39:41" x14ac:dyDescent="0.35">
      <c r="AM92" s="80"/>
      <c r="AN92" s="80"/>
      <c r="AO92" s="80"/>
    </row>
    <row r="93" spans="39:41" x14ac:dyDescent="0.35">
      <c r="AM93" s="80"/>
      <c r="AN93" s="80"/>
      <c r="AO93" s="80"/>
    </row>
    <row r="94" spans="39:41" x14ac:dyDescent="0.35">
      <c r="AM94" s="80"/>
      <c r="AN94" s="80"/>
      <c r="AO94" s="80"/>
    </row>
    <row r="96" spans="39:41" x14ac:dyDescent="0.35">
      <c r="AM96" s="80"/>
      <c r="AN96" s="80"/>
      <c r="AO96" s="80"/>
    </row>
    <row r="98" spans="39:41" x14ac:dyDescent="0.35">
      <c r="AM98" s="80"/>
      <c r="AN98" s="80"/>
      <c r="AO98" s="80"/>
    </row>
    <row r="100" spans="39:41" x14ac:dyDescent="0.35">
      <c r="AM100" s="80"/>
      <c r="AN100" s="80"/>
      <c r="AO100" s="80"/>
    </row>
    <row r="102" spans="39:41" x14ac:dyDescent="0.35">
      <c r="AM102" s="80"/>
      <c r="AN102" s="80"/>
      <c r="AO102" s="80"/>
    </row>
    <row r="104" spans="39:41" x14ac:dyDescent="0.35">
      <c r="AM104" s="80"/>
      <c r="AN104" s="80"/>
      <c r="AO104" s="80"/>
    </row>
    <row r="106" spans="39:41" x14ac:dyDescent="0.35">
      <c r="AM106" s="80"/>
      <c r="AN106" s="80"/>
      <c r="AO106" s="80"/>
    </row>
    <row r="108" spans="39:41" x14ac:dyDescent="0.35">
      <c r="AM108" s="80"/>
      <c r="AN108" s="80"/>
      <c r="AO108" s="80"/>
    </row>
    <row r="109" spans="39:41" x14ac:dyDescent="0.35">
      <c r="AM109" s="3">
        <v>76</v>
      </c>
    </row>
    <row r="110" spans="39:41" x14ac:dyDescent="0.35">
      <c r="AM110" s="80">
        <v>77</v>
      </c>
      <c r="AN110" s="80"/>
      <c r="AO110" s="80"/>
    </row>
    <row r="111" spans="39:41" x14ac:dyDescent="0.35">
      <c r="AM111" s="3">
        <v>78</v>
      </c>
    </row>
  </sheetData>
  <sheetProtection algorithmName="SHA-512" hashValue="TSg9SyfhbrDLqc2rPqFMxxMD7wQVSS3hBgJsvmA/n73Qgo9pEYwDHoGqTGc+NLl481/KqL7SGlAJZA7wy+Ksmw==" saltValue="tGj35MzqBGxwpH3HTT68MQ==" spinCount="100000" sheet="1" objects="1" scenarios="1"/>
  <protectedRanges>
    <protectedRange sqref="R10:V14 R16:V19 AC10:AE14 AG10:AH14 AC16:AE19 AG16:AH19 D10:H14 D16:N19 J9:N9 J11:N14 D21:N21 J20:N20 R21:V21 AC21:AE21 AG21:AH21" name="Folha2"/>
  </protectedRanges>
  <mergeCells count="28">
    <mergeCell ref="L9:L21"/>
    <mergeCell ref="M9:M21"/>
    <mergeCell ref="N9:N21"/>
    <mergeCell ref="O9:O21"/>
    <mergeCell ref="P9:P21"/>
    <mergeCell ref="C3:E3"/>
    <mergeCell ref="C4:I4"/>
    <mergeCell ref="C5:E5"/>
    <mergeCell ref="C23:D23"/>
    <mergeCell ref="C9:F9"/>
    <mergeCell ref="C15:F15"/>
    <mergeCell ref="C20:F20"/>
    <mergeCell ref="AG6:AM6"/>
    <mergeCell ref="H31:I31"/>
    <mergeCell ref="H44:I44"/>
    <mergeCell ref="C24:D24"/>
    <mergeCell ref="J29:AI29"/>
    <mergeCell ref="J30:AH30"/>
    <mergeCell ref="J7:O7"/>
    <mergeCell ref="R7:W7"/>
    <mergeCell ref="Z7:AA7"/>
    <mergeCell ref="J6:Q6"/>
    <mergeCell ref="R6:AF6"/>
    <mergeCell ref="C25:D25"/>
    <mergeCell ref="C26:D26"/>
    <mergeCell ref="J9:J21"/>
    <mergeCell ref="K9:K21"/>
    <mergeCell ref="Q9:Q21"/>
  </mergeCells>
  <hyperlinks>
    <hyperlink ref="B1" location="'0.Ajuda'!A1" display="Home" xr:uid="{00000000-0004-0000-0200-000000000000}"/>
  </hyperlinks>
  <pageMargins left="0.7" right="0.7" top="0.75" bottom="0.75" header="0.3" footer="0.3"/>
  <pageSetup paperSize="9" scale="22" fitToHeight="0" orientation="landscape" r:id="rId1"/>
  <ignoredErrors>
    <ignoredError sqref="J55 K55:AH55" formulaRange="1"/>
    <ignoredError sqref="Y22 E2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'16. Fatores de conversão'!$M$2:$M$3</xm:f>
          </x14:formula1>
          <xm:sqref>E10:E14 E16:E19 E21</xm:sqref>
        </x14:dataValidation>
        <x14:dataValidation type="list" allowBlank="1" showInputMessage="1" showErrorMessage="1" xr:uid="{00000000-0002-0000-0200-000001000000}">
          <x14:formula1>
            <xm:f>'15. Valores-Padrão'!$C$3:$C$7</xm:f>
          </x14:formula1>
          <xm:sqref>F10:F14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13">
    <pageSetUpPr fitToPage="1"/>
  </sheetPr>
  <dimension ref="B1:BH110"/>
  <sheetViews>
    <sheetView showGridLines="0" zoomScale="70" zoomScaleNormal="70" workbookViewId="0">
      <selection activeCell="G20" sqref="G20"/>
    </sheetView>
  </sheetViews>
  <sheetFormatPr defaultColWidth="9.1796875" defaultRowHeight="14.5" x14ac:dyDescent="0.35"/>
  <cols>
    <col min="1" max="2" width="9.1796875" style="3"/>
    <col min="3" max="3" width="11.54296875" style="1" customWidth="1"/>
    <col min="4" max="4" width="37.7265625" style="3" bestFit="1" customWidth="1"/>
    <col min="5" max="5" width="21.7265625" style="3" customWidth="1"/>
    <col min="6" max="6" width="60.7265625" style="3" customWidth="1"/>
    <col min="7" max="7" width="33.54296875" style="3" customWidth="1"/>
    <col min="8" max="16" width="13.54296875" style="3" customWidth="1"/>
    <col min="17" max="17" width="15.453125" style="3" customWidth="1"/>
    <col min="18" max="29" width="13.54296875" style="3" customWidth="1"/>
    <col min="30" max="31" width="13.54296875" style="4" customWidth="1"/>
    <col min="32" max="34" width="13.54296875" style="3" customWidth="1"/>
    <col min="35" max="35" width="16.1796875" style="3" customWidth="1"/>
    <col min="36" max="37" width="13.54296875" style="3" customWidth="1"/>
    <col min="38" max="38" width="14.81640625" style="3" customWidth="1"/>
    <col min="39" max="40" width="13.54296875" style="3" customWidth="1"/>
    <col min="41" max="41" width="9.1796875" style="3"/>
    <col min="42" max="42" width="11.81640625" style="3" customWidth="1"/>
    <col min="43" max="45" width="9.1796875" style="3"/>
    <col min="46" max="46" width="18.54296875" style="3" customWidth="1"/>
    <col min="47" max="47" width="25.7265625" style="3" customWidth="1"/>
    <col min="48" max="51" width="18.54296875" style="3" customWidth="1"/>
    <col min="52" max="55" width="11.26953125" style="3" customWidth="1"/>
    <col min="56" max="16384" width="9.1796875" style="3"/>
  </cols>
  <sheetData>
    <row r="1" spans="2:59" ht="15" thickBot="1" x14ac:dyDescent="0.4">
      <c r="B1" s="773" t="s">
        <v>490</v>
      </c>
      <c r="F1" s="45"/>
      <c r="G1" s="11"/>
    </row>
    <row r="2" spans="2:59" x14ac:dyDescent="0.3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60"/>
      <c r="AE2" s="60"/>
      <c r="AF2" s="7"/>
      <c r="AG2" s="7"/>
      <c r="AH2" s="7"/>
      <c r="AI2" s="7"/>
      <c r="AJ2" s="7"/>
      <c r="AK2" s="7"/>
      <c r="AL2" s="7"/>
      <c r="AM2" s="7"/>
      <c r="AN2" s="8"/>
    </row>
    <row r="3" spans="2:59" ht="21" x14ac:dyDescent="0.35">
      <c r="B3" s="15"/>
      <c r="C3" s="1002" t="s">
        <v>21</v>
      </c>
      <c r="D3" s="1002"/>
      <c r="E3" s="1002"/>
      <c r="F3" s="10"/>
      <c r="G3" s="864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</row>
    <row r="4" spans="2:59" ht="50.25" customHeight="1" x14ac:dyDescent="0.35">
      <c r="B4" s="15"/>
      <c r="C4" s="1003" t="s">
        <v>40</v>
      </c>
      <c r="D4" s="1003"/>
      <c r="E4" s="1003"/>
      <c r="F4" s="1003"/>
      <c r="G4" s="1003"/>
      <c r="H4" s="1003"/>
      <c r="I4" s="100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38"/>
      <c r="AE4" s="38"/>
      <c r="AF4" s="11"/>
      <c r="AG4" s="11"/>
      <c r="AH4" s="11"/>
      <c r="AI4" s="11"/>
      <c r="AJ4" s="11"/>
      <c r="AK4" s="11"/>
      <c r="AL4" s="11"/>
      <c r="AM4" s="11"/>
      <c r="AN4" s="12"/>
    </row>
    <row r="5" spans="2:59" ht="38.25" customHeight="1" thickBot="1" x14ac:dyDescent="0.4">
      <c r="B5" s="15"/>
      <c r="C5" s="1004" t="s">
        <v>23</v>
      </c>
      <c r="D5" s="1004"/>
      <c r="E5" s="1004"/>
      <c r="F5" s="61"/>
      <c r="G5" s="865"/>
      <c r="H5" s="61"/>
      <c r="I5" s="61"/>
      <c r="J5" s="11"/>
      <c r="K5" s="11"/>
      <c r="L5" s="11"/>
      <c r="M5" s="11"/>
      <c r="N5" s="11"/>
      <c r="O5" s="11"/>
      <c r="P5" s="11"/>
      <c r="AM5" s="11"/>
      <c r="AN5" s="12"/>
    </row>
    <row r="6" spans="2:59" s="66" customFormat="1" ht="15" thickBot="1" x14ac:dyDescent="0.4">
      <c r="B6" s="62"/>
      <c r="C6" s="63"/>
      <c r="D6" s="64"/>
      <c r="E6" s="64"/>
      <c r="F6" s="64"/>
      <c r="G6" s="64"/>
      <c r="H6" s="64"/>
      <c r="I6" s="64"/>
      <c r="J6" s="976" t="s">
        <v>13</v>
      </c>
      <c r="K6" s="977"/>
      <c r="L6" s="977"/>
      <c r="M6" s="977"/>
      <c r="N6" s="977"/>
      <c r="O6" s="977"/>
      <c r="P6" s="977"/>
      <c r="Q6" s="978"/>
      <c r="R6" s="976" t="s">
        <v>15</v>
      </c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8"/>
      <c r="AG6" s="976" t="s">
        <v>0</v>
      </c>
      <c r="AH6" s="977"/>
      <c r="AI6" s="977"/>
      <c r="AJ6" s="977"/>
      <c r="AK6" s="977"/>
      <c r="AL6" s="977"/>
      <c r="AM6" s="978"/>
      <c r="AN6" s="146"/>
      <c r="AS6" s="64"/>
      <c r="AT6" s="64"/>
      <c r="AU6" s="64"/>
      <c r="AV6" s="64"/>
      <c r="AW6" s="64"/>
      <c r="AX6" s="64"/>
      <c r="AY6" s="64"/>
      <c r="AZ6" s="64"/>
    </row>
    <row r="7" spans="2:59" s="80" customFormat="1" ht="51.75" customHeight="1" thickBot="1" x14ac:dyDescent="0.4">
      <c r="B7" s="67"/>
      <c r="C7" s="68"/>
      <c r="D7" s="69"/>
      <c r="E7" s="69"/>
      <c r="F7" s="69"/>
      <c r="G7" s="69"/>
      <c r="H7" s="147" t="s">
        <v>369</v>
      </c>
      <c r="I7" s="71" t="s">
        <v>413</v>
      </c>
      <c r="J7" s="987" t="s">
        <v>130</v>
      </c>
      <c r="K7" s="988"/>
      <c r="L7" s="988"/>
      <c r="M7" s="988"/>
      <c r="N7" s="988"/>
      <c r="O7" s="988"/>
      <c r="P7" s="72" t="s">
        <v>165</v>
      </c>
      <c r="Q7" s="660" t="s">
        <v>134</v>
      </c>
      <c r="R7" s="987" t="s">
        <v>139</v>
      </c>
      <c r="S7" s="988"/>
      <c r="T7" s="988"/>
      <c r="U7" s="988"/>
      <c r="V7" s="988"/>
      <c r="W7" s="988"/>
      <c r="X7" s="73" t="s">
        <v>93</v>
      </c>
      <c r="Y7" s="74" t="s">
        <v>2</v>
      </c>
      <c r="Z7" s="989" t="s">
        <v>3</v>
      </c>
      <c r="AA7" s="989"/>
      <c r="AB7" s="74" t="s">
        <v>141</v>
      </c>
      <c r="AC7" s="75" t="s">
        <v>142</v>
      </c>
      <c r="AD7" s="76" t="s">
        <v>94</v>
      </c>
      <c r="AE7" s="77" t="s">
        <v>146</v>
      </c>
      <c r="AF7" s="78" t="s">
        <v>488</v>
      </c>
      <c r="AG7" s="79" t="s">
        <v>153</v>
      </c>
      <c r="AH7" s="76" t="s">
        <v>485</v>
      </c>
      <c r="AI7" s="294" t="s">
        <v>193</v>
      </c>
      <c r="AJ7" s="74" t="s">
        <v>322</v>
      </c>
      <c r="AK7" s="496" t="s">
        <v>487</v>
      </c>
      <c r="AL7" s="496" t="s">
        <v>489</v>
      </c>
      <c r="AM7" s="78" t="s">
        <v>1</v>
      </c>
      <c r="AN7" s="65"/>
      <c r="AP7" s="69"/>
      <c r="AQ7" s="69"/>
      <c r="AR7" s="69"/>
      <c r="AS7" s="69"/>
      <c r="AT7" s="69"/>
      <c r="AZ7" s="69"/>
      <c r="BA7" s="69"/>
      <c r="BB7" s="69"/>
      <c r="BC7" s="69"/>
      <c r="BD7" s="69"/>
      <c r="BE7" s="69"/>
      <c r="BF7" s="69"/>
      <c r="BG7" s="69"/>
    </row>
    <row r="8" spans="2:59" s="80" customFormat="1" ht="63" customHeight="1" thickBot="1" x14ac:dyDescent="0.4">
      <c r="B8" s="67"/>
      <c r="C8" s="153" t="s">
        <v>10</v>
      </c>
      <c r="D8" s="154" t="s">
        <v>11</v>
      </c>
      <c r="E8" s="155" t="s">
        <v>397</v>
      </c>
      <c r="F8" s="154" t="s">
        <v>25</v>
      </c>
      <c r="G8" s="154" t="s">
        <v>528</v>
      </c>
      <c r="H8" s="156" t="s">
        <v>148</v>
      </c>
      <c r="I8" s="157" t="s">
        <v>105</v>
      </c>
      <c r="J8" s="661" t="str">
        <f>'1. Identificação Ben. Oper.'!D52</f>
        <v>Energia Elétrica</v>
      </c>
      <c r="K8" s="160" t="str">
        <f>IF('1. Identificação Ben. Oper.'!E52="","",'1. Identificação Ben. Oper.'!E52)</f>
        <v>Gás Natural</v>
      </c>
      <c r="L8" s="160" t="str">
        <f>IF('1. Identificação Ben. Oper.'!F52="","",'1. Identificação Ben. Oper.'!F52)</f>
        <v/>
      </c>
      <c r="M8" s="160" t="str">
        <f>IF('1. Identificação Ben. Oper.'!G52="","",'1. Identificação Ben. Oper.'!G52)</f>
        <v/>
      </c>
      <c r="N8" s="160" t="str">
        <f>IF('1. Identificação Ben. Oper.'!H52="","",'1. Identificação Ben. Oper.'!H52)</f>
        <v/>
      </c>
      <c r="O8" s="159" t="s">
        <v>61</v>
      </c>
      <c r="P8" s="159" t="s">
        <v>4</v>
      </c>
      <c r="Q8" s="159" t="s">
        <v>5</v>
      </c>
      <c r="R8" s="158" t="str">
        <f t="shared" ref="R8:W8" si="0">+J8</f>
        <v>Energia Elétrica</v>
      </c>
      <c r="S8" s="159" t="str">
        <f t="shared" si="0"/>
        <v>Gás Natural</v>
      </c>
      <c r="T8" s="159" t="str">
        <f t="shared" si="0"/>
        <v/>
      </c>
      <c r="U8" s="159" t="str">
        <f t="shared" si="0"/>
        <v/>
      </c>
      <c r="V8" s="159" t="str">
        <f t="shared" si="0"/>
        <v/>
      </c>
      <c r="W8" s="159" t="str">
        <f t="shared" si="0"/>
        <v>Total</v>
      </c>
      <c r="X8" s="160" t="s">
        <v>5</v>
      </c>
      <c r="Y8" s="160" t="s">
        <v>6</v>
      </c>
      <c r="Z8" s="160" t="s">
        <v>140</v>
      </c>
      <c r="AA8" s="160" t="s">
        <v>4</v>
      </c>
      <c r="AB8" s="160" t="s">
        <v>7</v>
      </c>
      <c r="AC8" s="156" t="s">
        <v>5</v>
      </c>
      <c r="AD8" s="156" t="s">
        <v>91</v>
      </c>
      <c r="AE8" s="161" t="s">
        <v>145</v>
      </c>
      <c r="AF8" s="162" t="s">
        <v>95</v>
      </c>
      <c r="AG8" s="163" t="s">
        <v>91</v>
      </c>
      <c r="AH8" s="164" t="s">
        <v>91</v>
      </c>
      <c r="AI8" s="160" t="s">
        <v>154</v>
      </c>
      <c r="AJ8" s="160" t="s">
        <v>91</v>
      </c>
      <c r="AK8" s="160" t="s">
        <v>91</v>
      </c>
      <c r="AL8" s="160" t="s">
        <v>91</v>
      </c>
      <c r="AM8" s="162" t="s">
        <v>105</v>
      </c>
      <c r="AN8" s="65"/>
      <c r="AP8" s="69"/>
      <c r="AQ8" s="69"/>
      <c r="AR8" s="69"/>
      <c r="AS8" s="69"/>
      <c r="AT8" s="69"/>
      <c r="AZ8" s="69"/>
      <c r="BA8" s="69"/>
      <c r="BB8" s="39"/>
      <c r="BC8" s="69"/>
      <c r="BD8" s="69"/>
      <c r="BE8" s="69"/>
      <c r="BF8" s="69"/>
      <c r="BG8" s="69"/>
    </row>
    <row r="9" spans="2:59" s="80" customFormat="1" ht="36.75" customHeight="1" x14ac:dyDescent="0.35">
      <c r="B9" s="67"/>
      <c r="C9" s="1017" t="s">
        <v>449</v>
      </c>
      <c r="D9" s="1018"/>
      <c r="E9" s="165"/>
      <c r="F9" s="165"/>
      <c r="G9" s="165"/>
      <c r="H9" s="165"/>
      <c r="I9" s="165"/>
      <c r="J9" s="1022" t="str">
        <f>IF('1. Identificação Ben. Oper.'!D53="","",IF(AND($D$10="",$D$11="",$D$12="",$D$13="",$D$14="",$D$16="",$D$17="",$D$18="",$D$19="",$D$20=""),"",'1. Identificação Ben. Oper.'!D53))</f>
        <v/>
      </c>
      <c r="K9" s="1024" t="str">
        <f>IF('1. Identificação Ben. Oper.'!E53="","",IF(AND($D$10="",$D$11="",$D$12="",$D$13="",$D$14="",$D$16="",$D$17="",$D$18="",$D$19="",$D$20=""),"",'1. Identificação Ben. Oper.'!E53))</f>
        <v/>
      </c>
      <c r="L9" s="1024" t="str">
        <f>IF('1. Identificação Ben. Oper.'!F53="","",IF(AND($D$10="",$D$11="",$D$12="",$D$13="",$D$14="",$D$16="",$D$17="",$D$18="",$D$19="",$D$20=""),"",'1. Identificação Ben. Oper.'!F53))</f>
        <v/>
      </c>
      <c r="M9" s="1024" t="str">
        <f>IF('1. Identificação Ben. Oper.'!G53="","",IF(AND($D$10="",$D$11="",$D$12="",$D$13="",$D$14="",$D$16="",$D$17="",$D$18="",$D$19="",$D$20=""),"",'1. Identificação Ben. Oper.'!G53))</f>
        <v/>
      </c>
      <c r="N9" s="1024" t="str">
        <f>IF('1. Identificação Ben. Oper.'!H53="","",IF(AND($D$10="",$D$11="",$D$12="",$D$13="",$D$14="",$D$16="",$D$17="",$D$18="",$D$19="",$D$20=""),"",'1. Identificação Ben. Oper.'!H53))</f>
        <v/>
      </c>
      <c r="O9" s="1012">
        <f>+SUM(J9:N9)</f>
        <v>0</v>
      </c>
      <c r="P9" s="1015">
        <f>IF(J9="",0,IF(J9=0,0,(+VLOOKUP($J$8,'16. Fatores de conversão'!$A$5:$I$13,6,FALSE)*J9)))+IF(K9="",0,IF(K9=0,0,(+VLOOKUP($K$8,'16.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</f>
        <v>0</v>
      </c>
      <c r="Q9" s="1000">
        <f>+SUMPRODUCT('1. Identificação Ben. Oper.'!$D$58:$H$58,J9:N9)</f>
        <v>0</v>
      </c>
      <c r="R9" s="166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7"/>
      <c r="AG9" s="166"/>
      <c r="AH9" s="165"/>
      <c r="AI9" s="165"/>
      <c r="AJ9" s="165"/>
      <c r="AK9" s="165"/>
      <c r="AL9" s="165"/>
      <c r="AM9" s="167"/>
      <c r="AN9" s="65"/>
      <c r="AP9" s="69"/>
      <c r="AQ9" s="69"/>
      <c r="AR9" s="69"/>
      <c r="AS9" s="69"/>
      <c r="AT9" s="69"/>
      <c r="AZ9" s="69"/>
      <c r="BA9" s="41"/>
      <c r="BB9" s="39"/>
      <c r="BC9" s="69"/>
      <c r="BD9" s="69"/>
      <c r="BE9" s="69"/>
      <c r="BF9" s="69"/>
      <c r="BG9" s="69"/>
    </row>
    <row r="10" spans="2:59" ht="30" customHeight="1" x14ac:dyDescent="0.35">
      <c r="B10" s="15"/>
      <c r="C10" s="84">
        <v>1</v>
      </c>
      <c r="D10" s="289"/>
      <c r="E10" s="285"/>
      <c r="F10" s="391"/>
      <c r="G10" s="868"/>
      <c r="H10" s="379"/>
      <c r="I10" s="85" t="str">
        <f>IF(F10="","",VLOOKUP(F10,'15. Valores-Padrão'!$C$8:$F$11,4,FALSE))</f>
        <v/>
      </c>
      <c r="J10" s="1022"/>
      <c r="K10" s="1024"/>
      <c r="L10" s="1024"/>
      <c r="M10" s="1024"/>
      <c r="N10" s="1024"/>
      <c r="O10" s="1012"/>
      <c r="P10" s="1015"/>
      <c r="Q10" s="1000"/>
      <c r="R10" s="383"/>
      <c r="S10" s="384"/>
      <c r="T10" s="384"/>
      <c r="U10" s="384"/>
      <c r="V10" s="384"/>
      <c r="W10" s="86">
        <f>+SUM(R10:V10)</f>
        <v>0</v>
      </c>
      <c r="X10" s="87">
        <f>+SUMPRODUCT('1. Identificação Ben. Oper.'!$D$58:$H$58,R10:V10)</f>
        <v>0</v>
      </c>
      <c r="Y10" s="88">
        <f>IF($O$9=0,0,W10/$O$9)</f>
        <v>0</v>
      </c>
      <c r="Z10" s="89">
        <f>+VLOOKUP($R$8,'16. Fatores de conversão'!$A$5:$I$13,3,FALSE)*R10+VLOOKUP($S$8,'16. Fatores de conversão'!$A$5:$I$13,3,FALSE)*S10+VLOOKUP($T$8,'16. Fatores de conversão'!$A$5:$I$13,3,FALSE)*T10+VLOOKUP($U$8,'16. Fatores de conversão'!$A$5:$I$13,3,FALSE)*U10+VLOOKUP($V$8,'16. Fatores de conversão'!$A$5:$I$13,3,FALSE)*V10</f>
        <v>0</v>
      </c>
      <c r="AA10" s="89">
        <f>+VLOOKUP($R$8,'16. Fatores de conversão'!$A$5:$I$13,6,FALSE)*R10+VLOOKUP($S$8,'16. Fatores de conversão'!$A$5:$I$13,6,FALSE)*S10+VLOOKUP($T$8,'16. Fatores de conversão'!$A$5:$I$13,6,FALSE)*T10+VLOOKUP($U$8,'16. Fatores de conversão'!$A$5:$I$13,6,FALSE)*U10+VLOOKUP($V$8,'16. Fatores de conversão'!$A$5:$I$13,6,FALSE)*V10</f>
        <v>0</v>
      </c>
      <c r="AB10" s="89">
        <f>(VLOOKUP($R$8,'16. Fatores de conversão'!$A$5:$I$13,9,FALSE)*R10+VLOOKUP($S$8,'16. Fatores de conversão'!$A$5:$I$13,9,FALSE)*S10+VLOOKUP($T$8,'16. Fatores de conversão'!$A$5:$I$13,9,FALSE)*T10+VLOOKUP($U$8,'16. Fatores de conversão'!$A$5:$I$13,9,FALSE)*U10+VLOOKUP($V$8,'16. Fatores de conversão'!$A$5:$I$13,9,FALSE)*V10)/1000</f>
        <v>0</v>
      </c>
      <c r="AC10" s="284"/>
      <c r="AD10" s="284"/>
      <c r="AE10" s="387"/>
      <c r="AF10" s="90">
        <f>IF(OR(AD10="",AD10=0),0,IF(OR(AE10="",AE10=0),0,I10+1))</f>
        <v>0</v>
      </c>
      <c r="AG10" s="330"/>
      <c r="AH10" s="284"/>
      <c r="AI10" s="87" t="str">
        <f>IF(F10="","",VLOOKUP(F10,'15. Valores-Padrão'!$C$8:$E$11,3,FALSE)*H10)</f>
        <v/>
      </c>
      <c r="AJ10" s="87">
        <f t="shared" ref="AJ10:AJ11" si="1">IF(AG10=0,0,IF(AG10&lt;(AI10),AG10+AH10,((AI10)+((AH10/AG10)*AI10))))</f>
        <v>0</v>
      </c>
      <c r="AK10" s="320">
        <f t="shared" ref="AK10:AK11" si="2">(AG10+AH10)-AJ10</f>
        <v>0</v>
      </c>
      <c r="AL10" s="320">
        <v>0</v>
      </c>
      <c r="AM10" s="91">
        <f>IF(X10=0,0,(AG10+AH10)/X10)</f>
        <v>0</v>
      </c>
      <c r="AN10" s="65"/>
      <c r="AP10" s="11"/>
      <c r="AQ10" s="11"/>
      <c r="AR10" s="11"/>
      <c r="AS10" s="11"/>
      <c r="AT10" s="11"/>
      <c r="AZ10" s="11"/>
      <c r="BA10" s="11"/>
      <c r="BB10" s="39"/>
      <c r="BC10" s="69"/>
      <c r="BD10" s="69"/>
      <c r="BE10" s="69"/>
      <c r="BF10" s="11"/>
      <c r="BG10" s="11"/>
    </row>
    <row r="11" spans="2:59" ht="30" customHeight="1" x14ac:dyDescent="0.35">
      <c r="B11" s="15"/>
      <c r="C11" s="84">
        <v>2</v>
      </c>
      <c r="D11" s="289"/>
      <c r="E11" s="285"/>
      <c r="F11" s="391"/>
      <c r="G11" s="868"/>
      <c r="H11" s="379"/>
      <c r="I11" s="85" t="str">
        <f>IF(F11="","",VLOOKUP(F11,'15. Valores-Padrão'!$C$8:$F$11,4,FALSE))</f>
        <v/>
      </c>
      <c r="J11" s="1022"/>
      <c r="K11" s="1024"/>
      <c r="L11" s="1024"/>
      <c r="M11" s="1024"/>
      <c r="N11" s="1024"/>
      <c r="O11" s="1012"/>
      <c r="P11" s="1015"/>
      <c r="Q11" s="1000"/>
      <c r="R11" s="383"/>
      <c r="S11" s="384"/>
      <c r="T11" s="384"/>
      <c r="U11" s="384"/>
      <c r="V11" s="384"/>
      <c r="W11" s="86">
        <f t="shared" ref="W11:W14" si="3">+SUM(R11:V11)</f>
        <v>0</v>
      </c>
      <c r="X11" s="87">
        <f>+SUMPRODUCT('1. Identificação Ben. Oper.'!$D$58:$H$58,R11:V11)</f>
        <v>0</v>
      </c>
      <c r="Y11" s="88">
        <f t="shared" ref="Y11:Y14" si="4">IF($O$9=0,0,W11/$O$9)</f>
        <v>0</v>
      </c>
      <c r="Z11" s="89">
        <f>+VLOOKUP($R$8,'16. Fatores de conversão'!$A$5:$I$13,3,FALSE)*R11+VLOOKUP($S$8,'16. Fatores de conversão'!$A$5:$I$13,3,FALSE)*S11+VLOOKUP($T$8,'16. Fatores de conversão'!$A$5:$I$13,3,FALSE)*T11+VLOOKUP($U$8,'16. Fatores de conversão'!$A$5:$I$13,3,FALSE)*U11+VLOOKUP($V$8,'16. Fatores de conversão'!$A$5:$I$13,3,FALSE)*V11</f>
        <v>0</v>
      </c>
      <c r="AA11" s="89">
        <f>+VLOOKUP($R$8,'16. Fatores de conversão'!$A$5:$I$13,6,FALSE)*R11+VLOOKUP($S$8,'16. Fatores de conversão'!$A$5:$I$13,6,FALSE)*S11+VLOOKUP($T$8,'16. Fatores de conversão'!$A$5:$I$13,6,FALSE)*T11+VLOOKUP($U$8,'16. Fatores de conversão'!$A$5:$I$13,6,FALSE)*U11+VLOOKUP($V$8,'16. Fatores de conversão'!$A$5:$I$13,6,FALSE)*V11</f>
        <v>0</v>
      </c>
      <c r="AB11" s="89">
        <f>(VLOOKUP($R$8,'16. Fatores de conversão'!$A$5:$I$13,9,FALSE)*R11+VLOOKUP($S$8,'16. Fatores de conversão'!$A$5:$I$13,9,FALSE)*S11+VLOOKUP($T$8,'16. Fatores de conversão'!$A$5:$I$13,9,FALSE)*T11+VLOOKUP($U$8,'16. Fatores de conversão'!$A$5:$I$13,9,FALSE)*U11+VLOOKUP($V$8,'16. Fatores de conversão'!$A$5:$I$13,9,FALSE)*V11)/1000</f>
        <v>0</v>
      </c>
      <c r="AC11" s="284"/>
      <c r="AD11" s="284"/>
      <c r="AE11" s="387"/>
      <c r="AF11" s="90">
        <f>IF(OR(AD11="",AD11=0),0,IF(OR(AE11="",AE11=0),0,I11+1))</f>
        <v>0</v>
      </c>
      <c r="AG11" s="330"/>
      <c r="AH11" s="284"/>
      <c r="AI11" s="87" t="str">
        <f>IF(F11="","",VLOOKUP(F11,'15. Valores-Padrão'!$C$8:$E$11,3,FALSE)*H11)</f>
        <v/>
      </c>
      <c r="AJ11" s="87">
        <f t="shared" si="1"/>
        <v>0</v>
      </c>
      <c r="AK11" s="320">
        <f t="shared" si="2"/>
        <v>0</v>
      </c>
      <c r="AL11" s="320">
        <v>0</v>
      </c>
      <c r="AM11" s="91">
        <f t="shared" ref="AM11:AM21" si="5">IF(X11=0,0,(AG11+AH11)/X11)</f>
        <v>0</v>
      </c>
      <c r="AN11" s="12"/>
      <c r="AP11" s="11"/>
      <c r="AQ11" s="11"/>
      <c r="AR11" s="11"/>
      <c r="AS11" s="11"/>
      <c r="AT11" s="11"/>
      <c r="AZ11" s="11"/>
      <c r="BA11" s="11"/>
      <c r="BB11" s="39"/>
      <c r="BC11" s="69"/>
      <c r="BD11" s="69"/>
      <c r="BE11" s="69"/>
      <c r="BF11" s="11"/>
      <c r="BG11" s="11"/>
    </row>
    <row r="12" spans="2:59" ht="30" customHeight="1" x14ac:dyDescent="0.35">
      <c r="B12" s="15"/>
      <c r="C12" s="84">
        <v>3</v>
      </c>
      <c r="D12" s="289"/>
      <c r="E12" s="285"/>
      <c r="F12" s="391"/>
      <c r="G12" s="868"/>
      <c r="H12" s="379"/>
      <c r="I12" s="85" t="str">
        <f>IF(F12="","",VLOOKUP(F12,'15. Valores-Padrão'!$C$8:$F$11,4,FALSE))</f>
        <v/>
      </c>
      <c r="J12" s="1022"/>
      <c r="K12" s="1024"/>
      <c r="L12" s="1024"/>
      <c r="M12" s="1024"/>
      <c r="N12" s="1024"/>
      <c r="O12" s="1012"/>
      <c r="P12" s="1015"/>
      <c r="Q12" s="1000"/>
      <c r="R12" s="383"/>
      <c r="S12" s="384"/>
      <c r="T12" s="384"/>
      <c r="U12" s="384"/>
      <c r="V12" s="384"/>
      <c r="W12" s="86">
        <f t="shared" si="3"/>
        <v>0</v>
      </c>
      <c r="X12" s="87">
        <f>+SUMPRODUCT('1. Identificação Ben. Oper.'!$D$58:$H$58,R12:V12)</f>
        <v>0</v>
      </c>
      <c r="Y12" s="88">
        <f t="shared" si="4"/>
        <v>0</v>
      </c>
      <c r="Z12" s="89">
        <f>+VLOOKUP($R$8,'16. Fatores de conversão'!$A$5:$I$13,3,FALSE)*R12+VLOOKUP($S$8,'16. Fatores de conversão'!$A$5:$I$13,3,FALSE)*S12+VLOOKUP($T$8,'16. Fatores de conversão'!$A$5:$I$13,3,FALSE)*T12+VLOOKUP($U$8,'16. Fatores de conversão'!$A$5:$I$13,3,FALSE)*U12+VLOOKUP($V$8,'16. Fatores de conversão'!$A$5:$I$13,3,FALSE)*V12</f>
        <v>0</v>
      </c>
      <c r="AA12" s="89">
        <f>+VLOOKUP($R$8,'16. Fatores de conversão'!$A$5:$I$13,6,FALSE)*R12+VLOOKUP($S$8,'16. Fatores de conversão'!$A$5:$I$13,6,FALSE)*S12+VLOOKUP($T$8,'16. Fatores de conversão'!$A$5:$I$13,6,FALSE)*T12+VLOOKUP($U$8,'16. Fatores de conversão'!$A$5:$I$13,6,FALSE)*U12+VLOOKUP($V$8,'16. Fatores de conversão'!$A$5:$I$13,6,FALSE)*V12</f>
        <v>0</v>
      </c>
      <c r="AB12" s="89">
        <f>(VLOOKUP($R$8,'16. Fatores de conversão'!$A$5:$I$13,9,FALSE)*R12+VLOOKUP($S$8,'16. Fatores de conversão'!$A$5:$I$13,9,FALSE)*S12+VLOOKUP($T$8,'16. Fatores de conversão'!$A$5:$I$13,9,FALSE)*T12+VLOOKUP($U$8,'16. Fatores de conversão'!$A$5:$I$13,9,FALSE)*U12+VLOOKUP($V$8,'16. Fatores de conversão'!$A$5:$I$13,9,FALSE)*V12)/1000</f>
        <v>0</v>
      </c>
      <c r="AC12" s="284"/>
      <c r="AD12" s="284"/>
      <c r="AE12" s="387"/>
      <c r="AF12" s="90">
        <f>IF(OR(AD12="",AD12=0),0,IF(OR(AE12="",AE12=0),0,I12+1))</f>
        <v>0</v>
      </c>
      <c r="AG12" s="330"/>
      <c r="AH12" s="284"/>
      <c r="AI12" s="87" t="str">
        <f>IF(F12="","",VLOOKUP(F12,'15. Valores-Padrão'!$C$8:$E$11,3,FALSE)*H12)</f>
        <v/>
      </c>
      <c r="AJ12" s="87">
        <f t="shared" ref="AJ12:AJ14" si="6">IF(AG12=0,0,IF(AG12&lt;(AI12),AG12+AH12,((AI12)+((AH12/AG12)*AI12))))</f>
        <v>0</v>
      </c>
      <c r="AK12" s="320">
        <f t="shared" ref="AK12:AK14" si="7">(AG12+AH12)-AJ12</f>
        <v>0</v>
      </c>
      <c r="AL12" s="320">
        <v>0</v>
      </c>
      <c r="AM12" s="91">
        <f t="shared" si="5"/>
        <v>0</v>
      </c>
      <c r="AN12" s="12"/>
      <c r="AP12" s="11"/>
      <c r="AQ12" s="11"/>
      <c r="AR12" s="11"/>
      <c r="AS12" s="11"/>
      <c r="AT12" s="11"/>
      <c r="AZ12" s="11"/>
      <c r="BA12" s="11"/>
      <c r="BB12" s="39"/>
      <c r="BC12" s="69"/>
      <c r="BD12" s="69"/>
      <c r="BE12" s="69"/>
      <c r="BF12" s="11"/>
      <c r="BG12" s="11"/>
    </row>
    <row r="13" spans="2:59" ht="30" customHeight="1" x14ac:dyDescent="0.35">
      <c r="B13" s="15"/>
      <c r="C13" s="84">
        <v>4</v>
      </c>
      <c r="D13" s="289"/>
      <c r="E13" s="285"/>
      <c r="F13" s="391"/>
      <c r="G13" s="868"/>
      <c r="H13" s="379"/>
      <c r="I13" s="85" t="str">
        <f>IF(F13="","",VLOOKUP(F13,'15. Valores-Padrão'!$C$8:$F$11,4,FALSE))</f>
        <v/>
      </c>
      <c r="J13" s="1022"/>
      <c r="K13" s="1024"/>
      <c r="L13" s="1024"/>
      <c r="M13" s="1024"/>
      <c r="N13" s="1024"/>
      <c r="O13" s="1012"/>
      <c r="P13" s="1015"/>
      <c r="Q13" s="1000"/>
      <c r="R13" s="383"/>
      <c r="S13" s="384"/>
      <c r="T13" s="384"/>
      <c r="U13" s="384"/>
      <c r="V13" s="384"/>
      <c r="W13" s="86">
        <f t="shared" si="3"/>
        <v>0</v>
      </c>
      <c r="X13" s="87">
        <f>+SUMPRODUCT('1. Identificação Ben. Oper.'!$D$58:$H$58,R13:V13)</f>
        <v>0</v>
      </c>
      <c r="Y13" s="88">
        <f t="shared" si="4"/>
        <v>0</v>
      </c>
      <c r="Z13" s="89">
        <f>+VLOOKUP($R$8,'16. Fatores de conversão'!$A$5:$I$13,3,FALSE)*R13+VLOOKUP($S$8,'16. Fatores de conversão'!$A$5:$I$13,3,FALSE)*S13+VLOOKUP($T$8,'16. Fatores de conversão'!$A$5:$I$13,3,FALSE)*T13+VLOOKUP($U$8,'16. Fatores de conversão'!$A$5:$I$13,3,FALSE)*U13+VLOOKUP($V$8,'16. Fatores de conversão'!$A$5:$I$13,3,FALSE)*V13</f>
        <v>0</v>
      </c>
      <c r="AA13" s="89">
        <f>+VLOOKUP($R$8,'16. Fatores de conversão'!$A$5:$I$13,6,FALSE)*R13+VLOOKUP($S$8,'16. Fatores de conversão'!$A$5:$I$13,6,FALSE)*S13+VLOOKUP($T$8,'16. Fatores de conversão'!$A$5:$I$13,6,FALSE)*T13+VLOOKUP($U$8,'16. Fatores de conversão'!$A$5:$I$13,6,FALSE)*U13+VLOOKUP($V$8,'16. Fatores de conversão'!$A$5:$I$13,6,FALSE)*V13</f>
        <v>0</v>
      </c>
      <c r="AB13" s="89">
        <f>(VLOOKUP($R$8,'16. Fatores de conversão'!$A$5:$I$13,9,FALSE)*R13+VLOOKUP($S$8,'16. Fatores de conversão'!$A$5:$I$13,9,FALSE)*S13+VLOOKUP($T$8,'16. Fatores de conversão'!$A$5:$I$13,9,FALSE)*T13+VLOOKUP($U$8,'16. Fatores de conversão'!$A$5:$I$13,9,FALSE)*U13+VLOOKUP($V$8,'16. Fatores de conversão'!$A$5:$I$13,9,FALSE)*V13)/1000</f>
        <v>0</v>
      </c>
      <c r="AC13" s="284"/>
      <c r="AD13" s="284"/>
      <c r="AE13" s="387"/>
      <c r="AF13" s="90">
        <f>IF(OR(AD13="",AD13=0),0,IF(OR(AE13="",AE13=0),0,I13+1))</f>
        <v>0</v>
      </c>
      <c r="AG13" s="330"/>
      <c r="AH13" s="284"/>
      <c r="AI13" s="87" t="str">
        <f>IF(F13="","",VLOOKUP(F13,'15. Valores-Padrão'!$C$8:$E$11,3,FALSE)*H13)</f>
        <v/>
      </c>
      <c r="AJ13" s="87">
        <f t="shared" si="6"/>
        <v>0</v>
      </c>
      <c r="AK13" s="320">
        <f t="shared" si="7"/>
        <v>0</v>
      </c>
      <c r="AL13" s="320">
        <v>0</v>
      </c>
      <c r="AM13" s="91">
        <f t="shared" si="5"/>
        <v>0</v>
      </c>
      <c r="AN13" s="12"/>
      <c r="AP13" s="11"/>
      <c r="AQ13" s="11"/>
      <c r="AR13" s="11"/>
      <c r="AS13" s="11"/>
      <c r="AT13" s="11"/>
      <c r="AZ13" s="11"/>
      <c r="BA13" s="11"/>
      <c r="BB13" s="92"/>
      <c r="BC13" s="69"/>
      <c r="BD13" s="69"/>
      <c r="BE13" s="69"/>
      <c r="BF13" s="11"/>
      <c r="BG13" s="11"/>
    </row>
    <row r="14" spans="2:59" ht="30" customHeight="1" x14ac:dyDescent="0.35">
      <c r="B14" s="15"/>
      <c r="C14" s="84">
        <v>5</v>
      </c>
      <c r="D14" s="289"/>
      <c r="E14" s="285"/>
      <c r="F14" s="391"/>
      <c r="G14" s="868"/>
      <c r="H14" s="379"/>
      <c r="I14" s="85" t="str">
        <f>IF(F14="","",VLOOKUP(F14,'15. Valores-Padrão'!$C$8:$F$11,4,FALSE))</f>
        <v/>
      </c>
      <c r="J14" s="1022"/>
      <c r="K14" s="1024"/>
      <c r="L14" s="1024"/>
      <c r="M14" s="1024"/>
      <c r="N14" s="1024"/>
      <c r="O14" s="1012"/>
      <c r="P14" s="1015"/>
      <c r="Q14" s="1000"/>
      <c r="R14" s="383"/>
      <c r="S14" s="384"/>
      <c r="T14" s="384"/>
      <c r="U14" s="384"/>
      <c r="V14" s="384"/>
      <c r="W14" s="86">
        <f t="shared" si="3"/>
        <v>0</v>
      </c>
      <c r="X14" s="87">
        <f>+SUMPRODUCT('1. Identificação Ben. Oper.'!$D$58:$H$58,R14:V14)</f>
        <v>0</v>
      </c>
      <c r="Y14" s="88">
        <f t="shared" si="4"/>
        <v>0</v>
      </c>
      <c r="Z14" s="89">
        <f>+VLOOKUP($R$8,'16. Fatores de conversão'!$A$5:$I$13,3,FALSE)*R14+VLOOKUP($S$8,'16. Fatores de conversão'!$A$5:$I$13,3,FALSE)*S14+VLOOKUP($T$8,'16. Fatores de conversão'!$A$5:$I$13,3,FALSE)*T14+VLOOKUP($U$8,'16. Fatores de conversão'!$A$5:$I$13,3,FALSE)*U14+VLOOKUP($V$8,'16. Fatores de conversão'!$A$5:$I$13,3,FALSE)*V14</f>
        <v>0</v>
      </c>
      <c r="AA14" s="89">
        <f>+VLOOKUP($R$8,'16. Fatores de conversão'!$A$5:$I$13,6,FALSE)*R14+VLOOKUP($S$8,'16. Fatores de conversão'!$A$5:$I$13,6,FALSE)*S14+VLOOKUP($T$8,'16. Fatores de conversão'!$A$5:$I$13,6,FALSE)*T14+VLOOKUP($U$8,'16. Fatores de conversão'!$A$5:$I$13,6,FALSE)*U14+VLOOKUP($V$8,'16. Fatores de conversão'!$A$5:$I$13,6,FALSE)*V14</f>
        <v>0</v>
      </c>
      <c r="AB14" s="89">
        <f>(VLOOKUP($R$8,'16. Fatores de conversão'!$A$5:$I$13,9,FALSE)*R14+VLOOKUP($S$8,'16. Fatores de conversão'!$A$5:$I$13,9,FALSE)*S14+VLOOKUP($T$8,'16. Fatores de conversão'!$A$5:$I$13,9,FALSE)*T14+VLOOKUP($U$8,'16. Fatores de conversão'!$A$5:$I$13,9,FALSE)*U14+VLOOKUP($V$8,'16. Fatores de conversão'!$A$5:$I$13,9,FALSE)*V14)/1000</f>
        <v>0</v>
      </c>
      <c r="AC14" s="284"/>
      <c r="AD14" s="284"/>
      <c r="AE14" s="387"/>
      <c r="AF14" s="90">
        <f>IF(OR(AD14="",AD14=0),0,IF(OR(AE14="",AE14=0),0,I14+1))</f>
        <v>0</v>
      </c>
      <c r="AG14" s="330"/>
      <c r="AH14" s="284"/>
      <c r="AI14" s="87" t="str">
        <f>IF(F14="","",VLOOKUP(F14,'15. Valores-Padrão'!$C$8:$E$11,3,FALSE)*H14)</f>
        <v/>
      </c>
      <c r="AJ14" s="87">
        <f t="shared" si="6"/>
        <v>0</v>
      </c>
      <c r="AK14" s="320">
        <f t="shared" si="7"/>
        <v>0</v>
      </c>
      <c r="AL14" s="320">
        <v>0</v>
      </c>
      <c r="AM14" s="91">
        <f t="shared" si="5"/>
        <v>0</v>
      </c>
      <c r="AN14" s="12"/>
      <c r="AP14" s="11"/>
      <c r="AQ14" s="11"/>
      <c r="AR14" s="11"/>
      <c r="AS14" s="11"/>
      <c r="AT14" s="11"/>
      <c r="AZ14" s="11"/>
      <c r="BA14" s="11"/>
      <c r="BB14" s="92"/>
      <c r="BC14" s="69"/>
      <c r="BD14" s="69"/>
      <c r="BE14" s="69"/>
      <c r="BF14" s="11"/>
      <c r="BG14" s="11"/>
    </row>
    <row r="15" spans="2:59" ht="30" customHeight="1" x14ac:dyDescent="0.35">
      <c r="B15" s="15"/>
      <c r="C15" s="1007" t="s">
        <v>411</v>
      </c>
      <c r="D15" s="1008"/>
      <c r="E15" s="81"/>
      <c r="F15" s="81"/>
      <c r="G15" s="869"/>
      <c r="H15" s="81"/>
      <c r="I15" s="81"/>
      <c r="J15" s="1022"/>
      <c r="K15" s="1024"/>
      <c r="L15" s="1024"/>
      <c r="M15" s="1024"/>
      <c r="N15" s="1024"/>
      <c r="O15" s="1012"/>
      <c r="P15" s="1015"/>
      <c r="Q15" s="1000"/>
      <c r="R15" s="82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3"/>
      <c r="AG15" s="82"/>
      <c r="AH15" s="81"/>
      <c r="AI15" s="93"/>
      <c r="AJ15" s="81"/>
      <c r="AK15" s="81"/>
      <c r="AL15" s="81"/>
      <c r="AM15" s="83"/>
      <c r="AN15" s="12"/>
      <c r="AP15" s="11"/>
      <c r="AQ15" s="11"/>
      <c r="AR15" s="11"/>
      <c r="AS15" s="11"/>
      <c r="AT15" s="11"/>
      <c r="AZ15" s="11"/>
      <c r="BA15" s="11"/>
      <c r="BB15" s="92"/>
      <c r="BC15" s="69"/>
      <c r="BD15" s="69"/>
      <c r="BE15" s="69"/>
      <c r="BF15" s="11"/>
      <c r="BG15" s="11"/>
    </row>
    <row r="16" spans="2:59" ht="30" customHeight="1" x14ac:dyDescent="0.35">
      <c r="B16" s="15"/>
      <c r="C16" s="84">
        <v>6</v>
      </c>
      <c r="D16" s="289"/>
      <c r="E16" s="285"/>
      <c r="F16" s="391"/>
      <c r="G16" s="868"/>
      <c r="H16" s="379"/>
      <c r="I16" s="392"/>
      <c r="J16" s="1022"/>
      <c r="K16" s="1024"/>
      <c r="L16" s="1024"/>
      <c r="M16" s="1024"/>
      <c r="N16" s="1024"/>
      <c r="O16" s="1012"/>
      <c r="P16" s="1015"/>
      <c r="Q16" s="1000"/>
      <c r="R16" s="383"/>
      <c r="S16" s="384"/>
      <c r="T16" s="384"/>
      <c r="U16" s="384"/>
      <c r="V16" s="384"/>
      <c r="W16" s="86">
        <f>+SUM(R16:V16)</f>
        <v>0</v>
      </c>
      <c r="X16" s="87">
        <f>+SUMPRODUCT('1. Identificação Ben. Oper.'!$D$58:$H$58,R16:V16)</f>
        <v>0</v>
      </c>
      <c r="Y16" s="88">
        <f>IF($O$9=0,0,W16/$O$9)</f>
        <v>0</v>
      </c>
      <c r="Z16" s="89">
        <f>+VLOOKUP($R$8,'16. Fatores de conversão'!$A$5:$I$13,3,FALSE)*R16+VLOOKUP($S$8,'16. Fatores de conversão'!$A$5:$I$13,3,FALSE)*S16+VLOOKUP($T$8,'16. Fatores de conversão'!$A$5:$I$13,3,FALSE)*T16+VLOOKUP($U$8,'16. Fatores de conversão'!$A$5:$I$13,3,FALSE)*U16+VLOOKUP($V$8,'16. Fatores de conversão'!$A$5:$I$13,3,FALSE)*V16</f>
        <v>0</v>
      </c>
      <c r="AA16" s="89">
        <f>+VLOOKUP($R$8,'16. Fatores de conversão'!$A$5:$I$13,6,FALSE)*R16+VLOOKUP($S$8,'16. Fatores de conversão'!$A$5:$I$13,6,FALSE)*S16+VLOOKUP($T$8,'16. Fatores de conversão'!$A$5:$I$13,6,FALSE)*T16+VLOOKUP($U$8,'16. Fatores de conversão'!$A$5:$I$13,6,FALSE)*U16+VLOOKUP($V$8,'16. Fatores de conversão'!$A$5:$I$13,6,FALSE)*V16</f>
        <v>0</v>
      </c>
      <c r="AB16" s="89">
        <f>(VLOOKUP($R$8,'16. Fatores de conversão'!$A$5:$I$13,9,FALSE)*R16+VLOOKUP($S$8,'16. Fatores de conversão'!$A$5:$I$13,9,FALSE)*S16+VLOOKUP($T$8,'16. Fatores de conversão'!$A$5:$I$13,9,FALSE)*T16+VLOOKUP($U$8,'16. Fatores de conversão'!$A$5:$I$13,9,FALSE)*U16+VLOOKUP($V$8,'16. Fatores de conversão'!$A$5:$I$13,9,FALSE)*V16)/1000</f>
        <v>0</v>
      </c>
      <c r="AC16" s="284"/>
      <c r="AD16" s="284"/>
      <c r="AE16" s="387"/>
      <c r="AF16" s="90">
        <f>IF(OR(AD16="",AD16=0),0,IF(OR(AE16="",AE16=0),0,I16+1))</f>
        <v>0</v>
      </c>
      <c r="AG16" s="330"/>
      <c r="AH16" s="388"/>
      <c r="AI16" s="94" t="s">
        <v>155</v>
      </c>
      <c r="AJ16" s="87">
        <f>AH16+AG16</f>
        <v>0</v>
      </c>
      <c r="AK16" s="94" t="s">
        <v>155</v>
      </c>
      <c r="AL16" s="320">
        <v>0</v>
      </c>
      <c r="AM16" s="91">
        <f t="shared" si="5"/>
        <v>0</v>
      </c>
      <c r="AN16" s="12"/>
      <c r="AP16" s="11"/>
      <c r="AQ16" s="11"/>
      <c r="AR16" s="11"/>
      <c r="AS16" s="11"/>
      <c r="AT16" s="11"/>
      <c r="AZ16" s="11"/>
      <c r="BA16" s="11"/>
      <c r="BB16" s="92"/>
      <c r="BC16" s="69"/>
      <c r="BD16" s="69"/>
      <c r="BE16" s="69"/>
      <c r="BF16" s="11"/>
      <c r="BG16" s="11"/>
    </row>
    <row r="17" spans="2:60" ht="30" customHeight="1" x14ac:dyDescent="0.35">
      <c r="B17" s="15"/>
      <c r="C17" s="84">
        <v>7</v>
      </c>
      <c r="D17" s="289"/>
      <c r="E17" s="285"/>
      <c r="F17" s="391"/>
      <c r="G17" s="868"/>
      <c r="H17" s="379"/>
      <c r="I17" s="392"/>
      <c r="J17" s="1022"/>
      <c r="K17" s="1024"/>
      <c r="L17" s="1024"/>
      <c r="M17" s="1024"/>
      <c r="N17" s="1024"/>
      <c r="O17" s="1012"/>
      <c r="P17" s="1015"/>
      <c r="Q17" s="1000"/>
      <c r="R17" s="383"/>
      <c r="S17" s="384"/>
      <c r="T17" s="384"/>
      <c r="U17" s="384"/>
      <c r="V17" s="384"/>
      <c r="W17" s="86">
        <f t="shared" ref="W17:W20" si="8">+SUM(R17:V17)</f>
        <v>0</v>
      </c>
      <c r="X17" s="87">
        <f>+SUMPRODUCT('1. Identificação Ben. Oper.'!$D$58:$H$58,R17:V17)</f>
        <v>0</v>
      </c>
      <c r="Y17" s="88">
        <f t="shared" ref="Y17:Y20" si="9">IF($O$9=0,0,W17/$O$9)</f>
        <v>0</v>
      </c>
      <c r="Z17" s="89">
        <f>+VLOOKUP($R$8,'16. Fatores de conversão'!$A$5:$I$13,3,FALSE)*R17+VLOOKUP($S$8,'16. Fatores de conversão'!$A$5:$I$13,3,FALSE)*S17+VLOOKUP($T$8,'16. Fatores de conversão'!$A$5:$I$13,3,FALSE)*T17+VLOOKUP($U$8,'16. Fatores de conversão'!$A$5:$I$13,3,FALSE)*U17+VLOOKUP($V$8,'16. Fatores de conversão'!$A$5:$I$13,3,FALSE)*V17</f>
        <v>0</v>
      </c>
      <c r="AA17" s="89">
        <f>+VLOOKUP($R$8,'16. Fatores de conversão'!$A$5:$I$13,6,FALSE)*R17+VLOOKUP($S$8,'16. Fatores de conversão'!$A$5:$I$13,6,FALSE)*S17+VLOOKUP($T$8,'16. Fatores de conversão'!$A$5:$I$13,6,FALSE)*T17+VLOOKUP($U$8,'16. Fatores de conversão'!$A$5:$I$13,6,FALSE)*U17+VLOOKUP($V$8,'16. Fatores de conversão'!$A$5:$I$13,6,FALSE)*V17</f>
        <v>0</v>
      </c>
      <c r="AB17" s="89">
        <f>(VLOOKUP($R$8,'16. Fatores de conversão'!$A$5:$I$13,9,FALSE)*R17+VLOOKUP($S$8,'16. Fatores de conversão'!$A$5:$I$13,9,FALSE)*S17+VLOOKUP($T$8,'16. Fatores de conversão'!$A$5:$I$13,9,FALSE)*T17+VLOOKUP($U$8,'16. Fatores de conversão'!$A$5:$I$13,9,FALSE)*U17+VLOOKUP($V$8,'16. Fatores de conversão'!$A$5:$I$13,9,FALSE)*V17)/1000</f>
        <v>0</v>
      </c>
      <c r="AC17" s="284"/>
      <c r="AD17" s="284"/>
      <c r="AE17" s="387"/>
      <c r="AF17" s="90">
        <f>IF(OR(AD17="",AD17=0),0,IF(OR(AE17="",AE17=0),0,I17+1))</f>
        <v>0</v>
      </c>
      <c r="AG17" s="330"/>
      <c r="AH17" s="388"/>
      <c r="AI17" s="94" t="s">
        <v>155</v>
      </c>
      <c r="AJ17" s="87">
        <f t="shared" ref="AJ17:AJ20" si="10">AH17+AG17</f>
        <v>0</v>
      </c>
      <c r="AK17" s="94" t="s">
        <v>155</v>
      </c>
      <c r="AL17" s="320">
        <v>0</v>
      </c>
      <c r="AM17" s="91">
        <f t="shared" si="5"/>
        <v>0</v>
      </c>
      <c r="AN17" s="12"/>
      <c r="AP17" s="11"/>
      <c r="AQ17" s="11"/>
      <c r="AR17" s="11"/>
      <c r="AS17" s="11"/>
      <c r="AT17" s="11"/>
      <c r="AZ17" s="11"/>
      <c r="BA17" s="11"/>
      <c r="BB17" s="92"/>
      <c r="BC17" s="69"/>
      <c r="BD17" s="69"/>
      <c r="BE17" s="69"/>
      <c r="BF17" s="11"/>
      <c r="BG17" s="11"/>
    </row>
    <row r="18" spans="2:60" ht="30" customHeight="1" x14ac:dyDescent="0.35">
      <c r="B18" s="15"/>
      <c r="C18" s="84">
        <v>8</v>
      </c>
      <c r="D18" s="289"/>
      <c r="E18" s="285"/>
      <c r="F18" s="391"/>
      <c r="G18" s="868"/>
      <c r="H18" s="379"/>
      <c r="I18" s="392"/>
      <c r="J18" s="1022"/>
      <c r="K18" s="1024"/>
      <c r="L18" s="1024"/>
      <c r="M18" s="1024"/>
      <c r="N18" s="1024"/>
      <c r="O18" s="1012"/>
      <c r="P18" s="1015"/>
      <c r="Q18" s="1000"/>
      <c r="R18" s="383"/>
      <c r="S18" s="384"/>
      <c r="T18" s="384"/>
      <c r="U18" s="384"/>
      <c r="V18" s="384"/>
      <c r="W18" s="86">
        <f t="shared" si="8"/>
        <v>0</v>
      </c>
      <c r="X18" s="87">
        <f>+SUMPRODUCT('1. Identificação Ben. Oper.'!$D$58:$H$58,R18:V18)</f>
        <v>0</v>
      </c>
      <c r="Y18" s="88">
        <f t="shared" si="9"/>
        <v>0</v>
      </c>
      <c r="Z18" s="89">
        <f>+VLOOKUP($R$8,'16. Fatores de conversão'!$A$5:$I$13,3,FALSE)*R18+VLOOKUP($S$8,'16. Fatores de conversão'!$A$5:$I$13,3,FALSE)*S18+VLOOKUP($T$8,'16. Fatores de conversão'!$A$5:$I$13,3,FALSE)*T18+VLOOKUP($U$8,'16. Fatores de conversão'!$A$5:$I$13,3,FALSE)*U18+VLOOKUP($V$8,'16. Fatores de conversão'!$A$5:$I$13,3,FALSE)*V18</f>
        <v>0</v>
      </c>
      <c r="AA18" s="89">
        <f>+VLOOKUP($R$8,'16. Fatores de conversão'!$A$5:$I$13,6,FALSE)*R18+VLOOKUP($S$8,'16. Fatores de conversão'!$A$5:$I$13,6,FALSE)*S18+VLOOKUP($T$8,'16. Fatores de conversão'!$A$5:$I$13,6,FALSE)*T18+VLOOKUP($U$8,'16. Fatores de conversão'!$A$5:$I$13,6,FALSE)*U18+VLOOKUP($V$8,'16. Fatores de conversão'!$A$5:$I$13,6,FALSE)*V18</f>
        <v>0</v>
      </c>
      <c r="AB18" s="89">
        <f>(VLOOKUP($R$8,'16. Fatores de conversão'!$A$5:$I$13,9,FALSE)*R18+VLOOKUP($S$8,'16. Fatores de conversão'!$A$5:$I$13,9,FALSE)*S18+VLOOKUP($T$8,'16. Fatores de conversão'!$A$5:$I$13,9,FALSE)*T18+VLOOKUP($U$8,'16. Fatores de conversão'!$A$5:$I$13,9,FALSE)*U18+VLOOKUP($V$8,'16. Fatores de conversão'!$A$5:$I$13,9,FALSE)*V18)/1000</f>
        <v>0</v>
      </c>
      <c r="AC18" s="284"/>
      <c r="AD18" s="284"/>
      <c r="AE18" s="387"/>
      <c r="AF18" s="90">
        <f>IF(OR(AD18="",AD18=0),0,IF(OR(AE18="",AE18=0),0,I18+1))</f>
        <v>0</v>
      </c>
      <c r="AG18" s="330"/>
      <c r="AH18" s="388"/>
      <c r="AI18" s="94" t="s">
        <v>155</v>
      </c>
      <c r="AJ18" s="87">
        <f t="shared" si="10"/>
        <v>0</v>
      </c>
      <c r="AK18" s="94" t="s">
        <v>155</v>
      </c>
      <c r="AL18" s="320">
        <v>0</v>
      </c>
      <c r="AM18" s="91">
        <f t="shared" si="5"/>
        <v>0</v>
      </c>
      <c r="AN18" s="12"/>
      <c r="AP18" s="11"/>
      <c r="AQ18" s="11"/>
      <c r="AR18" s="11"/>
      <c r="AS18" s="11"/>
      <c r="AT18" s="11"/>
      <c r="AZ18" s="11"/>
      <c r="BA18" s="11"/>
      <c r="BB18" s="92"/>
      <c r="BC18" s="69"/>
      <c r="BD18" s="69"/>
      <c r="BE18" s="69"/>
      <c r="BF18" s="11"/>
      <c r="BG18" s="11"/>
    </row>
    <row r="19" spans="2:60" ht="30" customHeight="1" x14ac:dyDescent="0.35">
      <c r="B19" s="15"/>
      <c r="C19" s="84">
        <v>9</v>
      </c>
      <c r="D19" s="289"/>
      <c r="E19" s="285"/>
      <c r="F19" s="391"/>
      <c r="G19" s="868"/>
      <c r="H19" s="379"/>
      <c r="I19" s="392"/>
      <c r="J19" s="1022"/>
      <c r="K19" s="1024"/>
      <c r="L19" s="1024"/>
      <c r="M19" s="1024"/>
      <c r="N19" s="1024"/>
      <c r="O19" s="1012"/>
      <c r="P19" s="1015"/>
      <c r="Q19" s="1000"/>
      <c r="R19" s="383"/>
      <c r="S19" s="384"/>
      <c r="T19" s="384"/>
      <c r="U19" s="384"/>
      <c r="V19" s="384"/>
      <c r="W19" s="86">
        <f t="shared" si="8"/>
        <v>0</v>
      </c>
      <c r="X19" s="87">
        <f>+SUMPRODUCT('1. Identificação Ben. Oper.'!$D$58:$H$58,R19:V19)</f>
        <v>0</v>
      </c>
      <c r="Y19" s="88">
        <f t="shared" si="9"/>
        <v>0</v>
      </c>
      <c r="Z19" s="89">
        <f>+VLOOKUP($R$8,'16. Fatores de conversão'!$A$5:$I$13,3,FALSE)*R19+VLOOKUP($S$8,'16. Fatores de conversão'!$A$5:$I$13,3,FALSE)*S19+VLOOKUP($T$8,'16. Fatores de conversão'!$A$5:$I$13,3,FALSE)*T19+VLOOKUP($U$8,'16. Fatores de conversão'!$A$5:$I$13,3,FALSE)*U19+VLOOKUP($V$8,'16. Fatores de conversão'!$A$5:$I$13,3,FALSE)*V19</f>
        <v>0</v>
      </c>
      <c r="AA19" s="89">
        <f>+VLOOKUP($R$8,'16. Fatores de conversão'!$A$5:$I$13,6,FALSE)*R19+VLOOKUP($S$8,'16. Fatores de conversão'!$A$5:$I$13,6,FALSE)*S19+VLOOKUP($T$8,'16. Fatores de conversão'!$A$5:$I$13,6,FALSE)*T19+VLOOKUP($U$8,'16. Fatores de conversão'!$A$5:$I$13,6,FALSE)*U19+VLOOKUP($V$8,'16. Fatores de conversão'!$A$5:$I$13,6,FALSE)*V19</f>
        <v>0</v>
      </c>
      <c r="AB19" s="89">
        <f>(VLOOKUP($R$8,'16. Fatores de conversão'!$A$5:$I$13,9,FALSE)*R19+VLOOKUP($S$8,'16. Fatores de conversão'!$A$5:$I$13,9,FALSE)*S19+VLOOKUP($T$8,'16. Fatores de conversão'!$A$5:$I$13,9,FALSE)*T19+VLOOKUP($U$8,'16. Fatores de conversão'!$A$5:$I$13,9,FALSE)*U19+VLOOKUP($V$8,'16. Fatores de conversão'!$A$5:$I$13,9,FALSE)*V19)/1000</f>
        <v>0</v>
      </c>
      <c r="AC19" s="284"/>
      <c r="AD19" s="284"/>
      <c r="AE19" s="387"/>
      <c r="AF19" s="90">
        <f>IF(OR(AD19="",AD19=0),0,IF(OR(AE19="",AE19=0),0,I19+1))</f>
        <v>0</v>
      </c>
      <c r="AG19" s="330"/>
      <c r="AH19" s="388"/>
      <c r="AI19" s="94" t="s">
        <v>155</v>
      </c>
      <c r="AJ19" s="87">
        <f t="shared" si="10"/>
        <v>0</v>
      </c>
      <c r="AK19" s="94" t="s">
        <v>155</v>
      </c>
      <c r="AL19" s="320">
        <v>0</v>
      </c>
      <c r="AM19" s="91">
        <f t="shared" si="5"/>
        <v>0</v>
      </c>
      <c r="AN19" s="12"/>
      <c r="AP19" s="11"/>
      <c r="AQ19" s="11"/>
      <c r="AR19" s="11"/>
      <c r="AS19" s="11"/>
      <c r="AT19" s="11"/>
      <c r="AZ19" s="11"/>
      <c r="BA19" s="11"/>
      <c r="BB19" s="92"/>
      <c r="BC19" s="69"/>
      <c r="BD19" s="69"/>
      <c r="BE19" s="69"/>
      <c r="BF19" s="11"/>
      <c r="BG19" s="11"/>
    </row>
    <row r="20" spans="2:60" ht="30" customHeight="1" thickBot="1" x14ac:dyDescent="0.4">
      <c r="B20" s="15"/>
      <c r="C20" s="95">
        <v>10</v>
      </c>
      <c r="D20" s="292"/>
      <c r="E20" s="407"/>
      <c r="F20" s="393"/>
      <c r="G20" s="871"/>
      <c r="H20" s="382"/>
      <c r="I20" s="394"/>
      <c r="J20" s="1023"/>
      <c r="K20" s="1025"/>
      <c r="L20" s="1025"/>
      <c r="M20" s="1025"/>
      <c r="N20" s="1025"/>
      <c r="O20" s="1013"/>
      <c r="P20" s="1016"/>
      <c r="Q20" s="1001"/>
      <c r="R20" s="385"/>
      <c r="S20" s="386"/>
      <c r="T20" s="386"/>
      <c r="U20" s="386"/>
      <c r="V20" s="386"/>
      <c r="W20" s="96">
        <f t="shared" si="8"/>
        <v>0</v>
      </c>
      <c r="X20" s="87">
        <f>+SUMPRODUCT('1. Identificação Ben. Oper.'!$D$58:$H$58,R20:V20)</f>
        <v>0</v>
      </c>
      <c r="Y20" s="88">
        <f t="shared" si="9"/>
        <v>0</v>
      </c>
      <c r="Z20" s="89">
        <f>+VLOOKUP($R$8,'16. Fatores de conversão'!$A$5:$I$13,3,FALSE)*R20+VLOOKUP($S$8,'16. Fatores de conversão'!$A$5:$I$13,3,FALSE)*S20+VLOOKUP($T$8,'16. Fatores de conversão'!$A$5:$I$13,3,FALSE)*T20+VLOOKUP($U$8,'16. Fatores de conversão'!$A$5:$I$13,3,FALSE)*U20+VLOOKUP($V$8,'16. Fatores de conversão'!$A$5:$I$13,3,FALSE)*V20</f>
        <v>0</v>
      </c>
      <c r="AA20" s="89">
        <f>+VLOOKUP($R$8,'16. Fatores de conversão'!$A$5:$I$13,6,FALSE)*R20+VLOOKUP($S$8,'16. Fatores de conversão'!$A$5:$I$13,6,FALSE)*S20+VLOOKUP($T$8,'16. Fatores de conversão'!$A$5:$I$13,6,FALSE)*T20+VLOOKUP($U$8,'16. Fatores de conversão'!$A$5:$I$13,6,FALSE)*U20+VLOOKUP($V$8,'16. Fatores de conversão'!$A$5:$I$13,6,FALSE)*V20</f>
        <v>0</v>
      </c>
      <c r="AB20" s="89">
        <f>(VLOOKUP($R$8,'16. Fatores de conversão'!$A$5:$I$13,9,FALSE)*R20+VLOOKUP($S$8,'16. Fatores de conversão'!$A$5:$I$13,9,FALSE)*S20+VLOOKUP($T$8,'16. Fatores de conversão'!$A$5:$I$13,9,FALSE)*T20+VLOOKUP($U$8,'16. Fatores de conversão'!$A$5:$I$13,9,FALSE)*U20+VLOOKUP($V$8,'16. Fatores de conversão'!$A$5:$I$13,9,FALSE)*V20)/1000</f>
        <v>0</v>
      </c>
      <c r="AC20" s="293"/>
      <c r="AD20" s="293"/>
      <c r="AE20" s="387"/>
      <c r="AF20" s="90">
        <f>IF(OR(AD20="",AD20=0),0,IF(OR(AE20="",AE20=0),0,I20+1))</f>
        <v>0</v>
      </c>
      <c r="AG20" s="389"/>
      <c r="AH20" s="390"/>
      <c r="AI20" s="94" t="s">
        <v>155</v>
      </c>
      <c r="AJ20" s="87">
        <f t="shared" si="10"/>
        <v>0</v>
      </c>
      <c r="AK20" s="94" t="s">
        <v>155</v>
      </c>
      <c r="AL20" s="320">
        <v>0</v>
      </c>
      <c r="AM20" s="91">
        <f t="shared" si="5"/>
        <v>0</v>
      </c>
      <c r="AN20" s="12"/>
      <c r="AP20" s="11"/>
      <c r="AQ20" s="11"/>
      <c r="AR20" s="11"/>
      <c r="AS20" s="11"/>
      <c r="AT20" s="11"/>
      <c r="AV20" s="148"/>
      <c r="AW20" s="148"/>
      <c r="AZ20" s="11"/>
      <c r="BA20" s="11"/>
      <c r="BB20" s="92"/>
      <c r="BC20" s="69"/>
      <c r="BD20" s="69"/>
      <c r="BE20" s="69"/>
      <c r="BF20" s="11"/>
      <c r="BG20" s="11"/>
    </row>
    <row r="21" spans="2:60" ht="15" thickBot="1" x14ac:dyDescent="0.4">
      <c r="B21" s="15"/>
      <c r="C21" s="23"/>
      <c r="D21" s="11"/>
      <c r="E21" s="637"/>
      <c r="F21" s="11"/>
      <c r="G21" s="11"/>
      <c r="H21" s="319">
        <f>SUM(H10:H20)</f>
        <v>0</v>
      </c>
      <c r="I21" s="11"/>
      <c r="J21" s="97">
        <f>SUM(J9)</f>
        <v>0</v>
      </c>
      <c r="K21" s="98">
        <f t="shared" ref="K21:Q21" si="11">SUM(K9)</f>
        <v>0</v>
      </c>
      <c r="L21" s="98">
        <f t="shared" si="11"/>
        <v>0</v>
      </c>
      <c r="M21" s="98">
        <f t="shared" si="11"/>
        <v>0</v>
      </c>
      <c r="N21" s="98">
        <f t="shared" si="11"/>
        <v>0</v>
      </c>
      <c r="O21" s="98">
        <f t="shared" si="11"/>
        <v>0</v>
      </c>
      <c r="P21" s="99">
        <f t="shared" si="11"/>
        <v>0</v>
      </c>
      <c r="Q21" s="100">
        <f t="shared" si="11"/>
        <v>0</v>
      </c>
      <c r="R21" s="97">
        <f>SUM(R10:R20)</f>
        <v>0</v>
      </c>
      <c r="S21" s="98">
        <f t="shared" ref="S21:V21" si="12">SUM(S10:S20)</f>
        <v>0</v>
      </c>
      <c r="T21" s="98">
        <f t="shared" si="12"/>
        <v>0</v>
      </c>
      <c r="U21" s="98">
        <f t="shared" si="12"/>
        <v>0</v>
      </c>
      <c r="V21" s="98">
        <f t="shared" si="12"/>
        <v>0</v>
      </c>
      <c r="W21" s="98">
        <f>SUM(W10:W20)</f>
        <v>0</v>
      </c>
      <c r="X21" s="101">
        <f>SUM(X10:X20)</f>
        <v>0</v>
      </c>
      <c r="Y21" s="102">
        <f t="shared" ref="Y21" si="13">IF(O21=0,0,W21/O21)</f>
        <v>0</v>
      </c>
      <c r="Z21" s="103">
        <f t="shared" ref="Z21:AD21" si="14">SUM(Z10:Z20)</f>
        <v>0</v>
      </c>
      <c r="AA21" s="103">
        <f t="shared" si="14"/>
        <v>0</v>
      </c>
      <c r="AB21" s="103">
        <f t="shared" si="14"/>
        <v>0</v>
      </c>
      <c r="AC21" s="101">
        <f t="shared" si="14"/>
        <v>0</v>
      </c>
      <c r="AD21" s="323">
        <f t="shared" si="14"/>
        <v>0</v>
      </c>
      <c r="AE21" s="350"/>
      <c r="AF21" s="351"/>
      <c r="AG21" s="352">
        <f>SUM(AG10:AG20)</f>
        <v>0</v>
      </c>
      <c r="AH21" s="105">
        <f t="shared" ref="AH21:AI21" si="15">SUM(AH10:AH20)</f>
        <v>0</v>
      </c>
      <c r="AI21" s="105">
        <f t="shared" si="15"/>
        <v>0</v>
      </c>
      <c r="AJ21" s="105">
        <f>SUM(AJ10:AJ20)</f>
        <v>0</v>
      </c>
      <c r="AK21" s="105">
        <f>SUM(AK10:AK20)</f>
        <v>0</v>
      </c>
      <c r="AL21" s="105">
        <f>SUM(AL10:AL20)</f>
        <v>0</v>
      </c>
      <c r="AM21" s="307">
        <f t="shared" si="5"/>
        <v>0</v>
      </c>
      <c r="AN21" s="12"/>
      <c r="AP21" s="11"/>
      <c r="AQ21" s="11"/>
      <c r="AR21" s="11"/>
      <c r="AS21" s="11"/>
      <c r="AT21" s="11"/>
      <c r="AU21" s="11"/>
      <c r="AV21" s="148"/>
      <c r="AW21" s="148"/>
      <c r="BA21" s="11"/>
      <c r="BB21" s="38"/>
      <c r="BC21" s="92"/>
      <c r="BD21" s="69"/>
      <c r="BE21" s="69"/>
      <c r="BF21" s="69"/>
      <c r="BG21" s="11"/>
      <c r="BH21" s="11"/>
    </row>
    <row r="22" spans="2:60" s="1" customFormat="1" ht="30" customHeight="1" thickBot="1" x14ac:dyDescent="0.4">
      <c r="B22" s="9"/>
      <c r="C22" s="980" t="s">
        <v>166</v>
      </c>
      <c r="D22" s="981"/>
      <c r="E22" s="106">
        <f>AG21+AH21</f>
        <v>0</v>
      </c>
      <c r="F22" s="23"/>
      <c r="G22" s="23"/>
      <c r="H22" s="23"/>
      <c r="I22" s="23"/>
      <c r="J22" s="23"/>
      <c r="K22" s="23"/>
      <c r="L22" s="23"/>
      <c r="M22" s="23"/>
      <c r="N22" s="63"/>
      <c r="O22" s="63"/>
      <c r="P22" s="23"/>
      <c r="Q22" s="23"/>
      <c r="R22" s="107"/>
      <c r="S22" s="22"/>
      <c r="T22" s="107"/>
      <c r="U22" s="63"/>
      <c r="V22" s="63"/>
      <c r="W22" s="63"/>
      <c r="X22" s="676"/>
      <c r="Y22" s="676"/>
      <c r="Z22" s="676"/>
      <c r="AA22" s="676"/>
      <c r="AB22" s="107"/>
      <c r="AC22" s="63"/>
      <c r="AD22" s="23"/>
      <c r="AE22" s="23"/>
      <c r="AF22" s="23"/>
      <c r="AG22" s="23"/>
      <c r="AH22" s="23"/>
      <c r="AI22" s="23"/>
      <c r="AJ22" s="23"/>
      <c r="AK22" s="23"/>
      <c r="AL22" s="23"/>
      <c r="AM22" s="149"/>
      <c r="AN22" s="12"/>
      <c r="AR22" s="23"/>
      <c r="AS22" s="40"/>
      <c r="AT22" s="150"/>
      <c r="AU22" s="69"/>
      <c r="AV22" s="148"/>
      <c r="AW22" s="148"/>
      <c r="AX22" s="23"/>
      <c r="AY22" s="23"/>
    </row>
    <row r="23" spans="2:60" ht="30" customHeight="1" thickBot="1" x14ac:dyDescent="0.4">
      <c r="B23" s="15"/>
      <c r="C23" s="980" t="s">
        <v>456</v>
      </c>
      <c r="D23" s="981"/>
      <c r="E23" s="106">
        <f>AJ21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2"/>
      <c r="AS23" s="11"/>
      <c r="AT23" s="11"/>
      <c r="AU23" s="92"/>
      <c r="AV23" s="148"/>
      <c r="AW23" s="148"/>
      <c r="AX23" s="69"/>
      <c r="AY23" s="11"/>
      <c r="AZ23" s="11"/>
    </row>
    <row r="24" spans="2:60" ht="30" customHeight="1" thickBot="1" x14ac:dyDescent="0.4">
      <c r="B24" s="15"/>
      <c r="C24" s="980" t="s">
        <v>457</v>
      </c>
      <c r="D24" s="981"/>
      <c r="E24" s="106">
        <f>AK21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S24" s="11"/>
      <c r="AT24" s="11"/>
      <c r="AU24" s="92"/>
      <c r="AV24" s="148"/>
      <c r="AW24" s="148"/>
      <c r="AX24" s="69"/>
      <c r="AY24" s="11"/>
      <c r="AZ24" s="11"/>
    </row>
    <row r="25" spans="2:60" ht="30" customHeight="1" thickBot="1" x14ac:dyDescent="0.4">
      <c r="B25" s="15"/>
      <c r="C25" s="980" t="s">
        <v>458</v>
      </c>
      <c r="D25" s="981"/>
      <c r="E25" s="106">
        <f>AL21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S25" s="11"/>
      <c r="AT25" s="11"/>
      <c r="AU25" s="92"/>
      <c r="AV25" s="148"/>
      <c r="AW25" s="148"/>
      <c r="AX25" s="69"/>
      <c r="AY25" s="11"/>
      <c r="AZ25" s="11"/>
    </row>
    <row r="26" spans="2:60" x14ac:dyDescent="0.35">
      <c r="B26" s="15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51"/>
      <c r="AK26" s="151"/>
      <c r="AL26" s="151"/>
      <c r="AM26" s="151"/>
      <c r="AN26" s="65"/>
      <c r="AO26" s="80"/>
      <c r="AS26" s="11"/>
      <c r="AT26" s="11"/>
      <c r="AU26" s="92"/>
      <c r="AV26" s="11"/>
      <c r="AW26" s="69"/>
      <c r="AX26" s="69"/>
      <c r="AY26" s="11"/>
      <c r="AZ26" s="11"/>
    </row>
    <row r="27" spans="2:60" ht="15" thickBot="1" x14ac:dyDescent="0.4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51"/>
      <c r="AK27" s="151"/>
      <c r="AL27" s="151"/>
      <c r="AM27" s="151"/>
      <c r="AN27" s="65"/>
      <c r="AO27" s="80"/>
      <c r="AS27" s="11"/>
      <c r="AT27" s="11"/>
      <c r="AU27" s="92"/>
      <c r="AV27" s="11"/>
      <c r="AW27" s="69"/>
      <c r="AX27" s="69"/>
      <c r="AY27" s="11"/>
      <c r="AZ27" s="11"/>
    </row>
    <row r="28" spans="2:60" ht="56.25" customHeight="1" thickBot="1" x14ac:dyDescent="0.4">
      <c r="B28" s="15"/>
      <c r="C28" s="109" t="s">
        <v>36</v>
      </c>
      <c r="D28" s="110"/>
      <c r="E28" s="110"/>
      <c r="F28" s="110"/>
      <c r="G28" s="110"/>
      <c r="H28" s="110"/>
      <c r="I28" s="110"/>
      <c r="J28" s="982" t="s">
        <v>230</v>
      </c>
      <c r="K28" s="983"/>
      <c r="L28" s="984"/>
      <c r="M28" s="984"/>
      <c r="N28" s="984"/>
      <c r="O28" s="984"/>
      <c r="P28" s="984"/>
      <c r="Q28" s="984"/>
      <c r="R28" s="984"/>
      <c r="S28" s="984"/>
      <c r="T28" s="984"/>
      <c r="U28" s="984"/>
      <c r="V28" s="984"/>
      <c r="W28" s="984"/>
      <c r="X28" s="984"/>
      <c r="Y28" s="984"/>
      <c r="Z28" s="984"/>
      <c r="AA28" s="984"/>
      <c r="AB28" s="984"/>
      <c r="AC28" s="984"/>
      <c r="AD28" s="984"/>
      <c r="AE28" s="984"/>
      <c r="AF28" s="984"/>
      <c r="AG28" s="984"/>
      <c r="AH28" s="984"/>
      <c r="AI28" s="985"/>
      <c r="AJ28" s="151"/>
      <c r="AK28" s="151"/>
      <c r="AL28" s="151"/>
      <c r="AM28" s="151"/>
      <c r="AN28" s="65"/>
      <c r="AO28" s="80"/>
      <c r="AS28" s="11"/>
      <c r="AT28" s="11"/>
      <c r="AU28" s="92"/>
      <c r="AV28" s="11"/>
      <c r="AW28" s="69"/>
      <c r="AX28" s="69"/>
      <c r="AY28" s="11"/>
      <c r="AZ28" s="11"/>
    </row>
    <row r="29" spans="2:60" ht="15" thickBot="1" x14ac:dyDescent="0.4">
      <c r="B29" s="15"/>
      <c r="C29" s="111"/>
      <c r="D29" s="112"/>
      <c r="E29" s="112"/>
      <c r="F29" s="112"/>
      <c r="G29" s="112"/>
      <c r="H29" s="113"/>
      <c r="I29" s="112"/>
      <c r="J29" s="1019" t="s">
        <v>16</v>
      </c>
      <c r="K29" s="1020"/>
      <c r="L29" s="1020"/>
      <c r="M29" s="1020"/>
      <c r="N29" s="1020"/>
      <c r="O29" s="1020"/>
      <c r="P29" s="1020"/>
      <c r="Q29" s="1020"/>
      <c r="R29" s="1020"/>
      <c r="S29" s="1020"/>
      <c r="T29" s="1020"/>
      <c r="U29" s="1020"/>
      <c r="V29" s="1020"/>
      <c r="W29" s="1020"/>
      <c r="X29" s="1020"/>
      <c r="Y29" s="1020"/>
      <c r="Z29" s="1020"/>
      <c r="AA29" s="1020"/>
      <c r="AB29" s="1020"/>
      <c r="AC29" s="1020"/>
      <c r="AD29" s="1020"/>
      <c r="AE29" s="1020"/>
      <c r="AF29" s="1020"/>
      <c r="AG29" s="1020"/>
      <c r="AH29" s="1020"/>
      <c r="AI29" s="1021"/>
      <c r="AJ29" s="151"/>
      <c r="AK29" s="151"/>
      <c r="AL29" s="151"/>
      <c r="AM29" s="151"/>
      <c r="AN29" s="65"/>
      <c r="AO29" s="80"/>
      <c r="AS29" s="11"/>
      <c r="AT29" s="11"/>
      <c r="AU29" s="11"/>
      <c r="AV29" s="11"/>
      <c r="AW29" s="69"/>
      <c r="AX29" s="69"/>
      <c r="AY29" s="11"/>
      <c r="AZ29" s="11"/>
    </row>
    <row r="30" spans="2:60" ht="28.5" customHeight="1" thickBot="1" x14ac:dyDescent="0.4">
      <c r="B30" s="15"/>
      <c r="C30" s="115" t="s">
        <v>37</v>
      </c>
      <c r="D30" s="766" t="s">
        <v>144</v>
      </c>
      <c r="E30" s="766" t="s">
        <v>143</v>
      </c>
      <c r="F30" s="766" t="s">
        <v>149</v>
      </c>
      <c r="G30" s="766"/>
      <c r="H30" s="979" t="s">
        <v>96</v>
      </c>
      <c r="I30" s="979"/>
      <c r="J30" s="116">
        <v>1</v>
      </c>
      <c r="K30" s="116">
        <v>2</v>
      </c>
      <c r="L30" s="116">
        <v>3</v>
      </c>
      <c r="M30" s="116">
        <v>4</v>
      </c>
      <c r="N30" s="116">
        <v>5</v>
      </c>
      <c r="O30" s="116">
        <v>6</v>
      </c>
      <c r="P30" s="116">
        <v>7</v>
      </c>
      <c r="Q30" s="116">
        <v>8</v>
      </c>
      <c r="R30" s="116">
        <v>9</v>
      </c>
      <c r="S30" s="116">
        <v>10</v>
      </c>
      <c r="T30" s="116">
        <v>11</v>
      </c>
      <c r="U30" s="116">
        <v>12</v>
      </c>
      <c r="V30" s="116">
        <v>13</v>
      </c>
      <c r="W30" s="116">
        <v>14</v>
      </c>
      <c r="X30" s="116">
        <v>15</v>
      </c>
      <c r="Y30" s="116">
        <v>16</v>
      </c>
      <c r="Z30" s="116">
        <v>17</v>
      </c>
      <c r="AA30" s="116">
        <v>18</v>
      </c>
      <c r="AB30" s="116">
        <v>19</v>
      </c>
      <c r="AC30" s="116">
        <v>20</v>
      </c>
      <c r="AD30" s="116">
        <v>21</v>
      </c>
      <c r="AE30" s="116">
        <v>22</v>
      </c>
      <c r="AF30" s="116">
        <v>23</v>
      </c>
      <c r="AG30" s="116">
        <v>24</v>
      </c>
      <c r="AH30" s="116">
        <v>25</v>
      </c>
      <c r="AI30" s="117" t="s">
        <v>38</v>
      </c>
      <c r="AJ30" s="151"/>
      <c r="AK30" s="151"/>
      <c r="AL30" s="151"/>
      <c r="AM30" s="151"/>
      <c r="AN30" s="65"/>
      <c r="AO30" s="11"/>
      <c r="AP30" s="11"/>
    </row>
    <row r="31" spans="2:60" ht="15" thickBot="1" x14ac:dyDescent="0.4">
      <c r="B31" s="15"/>
      <c r="C31" s="723">
        <f>C10</f>
        <v>1</v>
      </c>
      <c r="D31" s="724">
        <f>X10</f>
        <v>0</v>
      </c>
      <c r="E31" s="724">
        <f t="shared" ref="E31:F35" si="16">AC10</f>
        <v>0</v>
      </c>
      <c r="F31" s="724">
        <f t="shared" si="16"/>
        <v>0</v>
      </c>
      <c r="G31" s="724"/>
      <c r="H31" s="724">
        <f>IF(D31="",0,D31-E31)</f>
        <v>0</v>
      </c>
      <c r="I31" s="725"/>
      <c r="J31" s="121">
        <f>IF($I10&gt;=25,$H31,IF(J$30&lt;=$I10,$H31,IF(J$30&lt;=($I10*($AE10+1)),$H31,0)))-IF($I10="",0,IF(J$30-1&lt;=($I10*$AE10),$F31,0))*IF(OR($AF10=0,$AF10&gt;25),0,IF(MOD(J$30,$I10)=0,1,0))</f>
        <v>0</v>
      </c>
      <c r="K31" s="121">
        <f t="shared" ref="K31:AH31" si="17">IF($I10&gt;=25,$H31,IF(K$30&lt;=$I10,$H31,IF(K$30&lt;=($I10*($AE10+1)),$H31,0)))-IF($I10="",0,IF(K$30-1&lt;=($I10*$AE10),$F31,0))*IF(OR($AF10=0,$AF10&gt;25),0,IF(MOD(K$30-1,$I10)=0,1,0))</f>
        <v>0</v>
      </c>
      <c r="L31" s="121">
        <f t="shared" si="17"/>
        <v>0</v>
      </c>
      <c r="M31" s="121">
        <f t="shared" si="17"/>
        <v>0</v>
      </c>
      <c r="N31" s="121">
        <f t="shared" si="17"/>
        <v>0</v>
      </c>
      <c r="O31" s="121">
        <f t="shared" si="17"/>
        <v>0</v>
      </c>
      <c r="P31" s="121">
        <f t="shared" si="17"/>
        <v>0</v>
      </c>
      <c r="Q31" s="121">
        <f t="shared" si="17"/>
        <v>0</v>
      </c>
      <c r="R31" s="121">
        <f t="shared" si="17"/>
        <v>0</v>
      </c>
      <c r="S31" s="121">
        <f t="shared" si="17"/>
        <v>0</v>
      </c>
      <c r="T31" s="121">
        <f t="shared" si="17"/>
        <v>0</v>
      </c>
      <c r="U31" s="121">
        <f t="shared" si="17"/>
        <v>0</v>
      </c>
      <c r="V31" s="121">
        <f t="shared" si="17"/>
        <v>0</v>
      </c>
      <c r="W31" s="121">
        <f t="shared" si="17"/>
        <v>0</v>
      </c>
      <c r="X31" s="121">
        <f t="shared" si="17"/>
        <v>0</v>
      </c>
      <c r="Y31" s="121">
        <f t="shared" si="17"/>
        <v>0</v>
      </c>
      <c r="Z31" s="121">
        <f t="shared" si="17"/>
        <v>0</v>
      </c>
      <c r="AA31" s="121">
        <f t="shared" si="17"/>
        <v>0</v>
      </c>
      <c r="AB31" s="121">
        <f t="shared" si="17"/>
        <v>0</v>
      </c>
      <c r="AC31" s="121">
        <f t="shared" si="17"/>
        <v>0</v>
      </c>
      <c r="AD31" s="121">
        <f t="shared" si="17"/>
        <v>0</v>
      </c>
      <c r="AE31" s="121">
        <f t="shared" si="17"/>
        <v>0</v>
      </c>
      <c r="AF31" s="121">
        <f t="shared" si="17"/>
        <v>0</v>
      </c>
      <c r="AG31" s="121">
        <f t="shared" si="17"/>
        <v>0</v>
      </c>
      <c r="AH31" s="121">
        <f t="shared" si="17"/>
        <v>0</v>
      </c>
      <c r="AI31" s="122">
        <f t="shared" ref="AI31:AI40" si="18">SUM(J31:AH31)</f>
        <v>0</v>
      </c>
      <c r="AJ31" s="151"/>
      <c r="AK31" s="151"/>
      <c r="AL31" s="151"/>
      <c r="AM31" s="151"/>
      <c r="AN31" s="65"/>
    </row>
    <row r="32" spans="2:60" ht="15" thickBot="1" x14ac:dyDescent="0.4">
      <c r="B32" s="15"/>
      <c r="C32" s="118">
        <f>C11</f>
        <v>2</v>
      </c>
      <c r="D32" s="119">
        <f>X11</f>
        <v>0</v>
      </c>
      <c r="E32" s="119">
        <f t="shared" si="16"/>
        <v>0</v>
      </c>
      <c r="F32" s="119">
        <f t="shared" si="16"/>
        <v>0</v>
      </c>
      <c r="G32" s="119"/>
      <c r="H32" s="119">
        <f t="shared" ref="H32:H40" si="19">IF(D32="",0,D32-E32)</f>
        <v>0</v>
      </c>
      <c r="I32" s="123"/>
      <c r="J32" s="121">
        <f>IF($I11&gt;=25,$H32,IF(J$30&lt;=$I11,$H32,IF(J$30&lt;=($I11*($AE11+1)),$H32,0)))-IF($I11="",0,IF(J$30-1&lt;=($I11*$AE11),$F32,0))*IF(OR($AF11=0,$AF11&gt;25),0,IF(MOD(J$30,$I11)=0,1,0))</f>
        <v>0</v>
      </c>
      <c r="K32" s="121">
        <f t="shared" ref="K32:AH32" si="20">IF($I11&gt;=25,$H32,IF(K$30&lt;=$I11,$H32,IF(K$30&lt;=($I11*($AE11+1)),$H32,0)))-IF($I11="",0,IF(K$30-1&lt;=($I11*$AE11),$F32,0))*IF(OR($AF11=0,$AF11&gt;25),0,IF(MOD(K$30-1,$I11)=0,1,0))</f>
        <v>0</v>
      </c>
      <c r="L32" s="121">
        <f t="shared" si="20"/>
        <v>0</v>
      </c>
      <c r="M32" s="121">
        <f t="shared" si="20"/>
        <v>0</v>
      </c>
      <c r="N32" s="121">
        <f t="shared" si="20"/>
        <v>0</v>
      </c>
      <c r="O32" s="121">
        <f t="shared" si="20"/>
        <v>0</v>
      </c>
      <c r="P32" s="121">
        <f t="shared" si="20"/>
        <v>0</v>
      </c>
      <c r="Q32" s="121">
        <f t="shared" si="20"/>
        <v>0</v>
      </c>
      <c r="R32" s="121">
        <f t="shared" si="20"/>
        <v>0</v>
      </c>
      <c r="S32" s="121">
        <f t="shared" si="20"/>
        <v>0</v>
      </c>
      <c r="T32" s="121">
        <f t="shared" si="20"/>
        <v>0</v>
      </c>
      <c r="U32" s="121">
        <f t="shared" si="20"/>
        <v>0</v>
      </c>
      <c r="V32" s="121">
        <f t="shared" si="20"/>
        <v>0</v>
      </c>
      <c r="W32" s="121">
        <f t="shared" si="20"/>
        <v>0</v>
      </c>
      <c r="X32" s="121">
        <f t="shared" si="20"/>
        <v>0</v>
      </c>
      <c r="Y32" s="121">
        <f t="shared" si="20"/>
        <v>0</v>
      </c>
      <c r="Z32" s="121">
        <f t="shared" si="20"/>
        <v>0</v>
      </c>
      <c r="AA32" s="121">
        <f t="shared" si="20"/>
        <v>0</v>
      </c>
      <c r="AB32" s="121">
        <f t="shared" si="20"/>
        <v>0</v>
      </c>
      <c r="AC32" s="121">
        <f t="shared" si="20"/>
        <v>0</v>
      </c>
      <c r="AD32" s="121">
        <f t="shared" si="20"/>
        <v>0</v>
      </c>
      <c r="AE32" s="121">
        <f t="shared" si="20"/>
        <v>0</v>
      </c>
      <c r="AF32" s="121">
        <f t="shared" si="20"/>
        <v>0</v>
      </c>
      <c r="AG32" s="121">
        <f t="shared" si="20"/>
        <v>0</v>
      </c>
      <c r="AH32" s="121">
        <f t="shared" si="20"/>
        <v>0</v>
      </c>
      <c r="AI32" s="122">
        <f t="shared" si="18"/>
        <v>0</v>
      </c>
      <c r="AJ32" s="151"/>
      <c r="AK32" s="151"/>
      <c r="AL32" s="151"/>
      <c r="AM32" s="151"/>
      <c r="AN32" s="65"/>
    </row>
    <row r="33" spans="2:40" ht="15" thickBot="1" x14ac:dyDescent="0.4">
      <c r="B33" s="15"/>
      <c r="C33" s="723">
        <f>C12</f>
        <v>3</v>
      </c>
      <c r="D33" s="724">
        <f>X12</f>
        <v>0</v>
      </c>
      <c r="E33" s="724">
        <f t="shared" si="16"/>
        <v>0</v>
      </c>
      <c r="F33" s="724">
        <f t="shared" si="16"/>
        <v>0</v>
      </c>
      <c r="G33" s="724"/>
      <c r="H33" s="724">
        <f t="shared" si="19"/>
        <v>0</v>
      </c>
      <c r="I33" s="726"/>
      <c r="J33" s="121">
        <f>IF($I12&gt;=25,$H33,IF(J$30&lt;=$I12,$H33,IF(J$30&lt;=($I12*($AE12+1)),$H33,0)))-IF($I12="",0,IF(J$30-1&lt;=($I12*$AE12),$F33,0))*IF(OR($AF12=0,$AF12&gt;25),0,IF(MOD(J$30,$I12)=0,1,0))</f>
        <v>0</v>
      </c>
      <c r="K33" s="121">
        <f t="shared" ref="K33:AH33" si="21">IF($I12&gt;=25,$H33,IF(K$30&lt;=$I12,$H33,IF(K$30&lt;=($I12*($AE12+1)),$H33,0)))-IF($I12="",0,IF(K$30-1&lt;=($I12*$AE12),$F33,0))*IF(OR($AF12=0,$AF12&gt;25),0,IF(MOD(K$30-1,$I12)=0,1,0))</f>
        <v>0</v>
      </c>
      <c r="L33" s="121">
        <f t="shared" si="21"/>
        <v>0</v>
      </c>
      <c r="M33" s="121">
        <f t="shared" si="21"/>
        <v>0</v>
      </c>
      <c r="N33" s="121">
        <f t="shared" si="21"/>
        <v>0</v>
      </c>
      <c r="O33" s="121">
        <f t="shared" si="21"/>
        <v>0</v>
      </c>
      <c r="P33" s="121">
        <f t="shared" si="21"/>
        <v>0</v>
      </c>
      <c r="Q33" s="121">
        <f t="shared" si="21"/>
        <v>0</v>
      </c>
      <c r="R33" s="121">
        <f t="shared" si="21"/>
        <v>0</v>
      </c>
      <c r="S33" s="121">
        <f t="shared" si="21"/>
        <v>0</v>
      </c>
      <c r="T33" s="121">
        <f t="shared" si="21"/>
        <v>0</v>
      </c>
      <c r="U33" s="121">
        <f t="shared" si="21"/>
        <v>0</v>
      </c>
      <c r="V33" s="121">
        <f t="shared" si="21"/>
        <v>0</v>
      </c>
      <c r="W33" s="121">
        <f t="shared" si="21"/>
        <v>0</v>
      </c>
      <c r="X33" s="121">
        <f t="shared" si="21"/>
        <v>0</v>
      </c>
      <c r="Y33" s="121">
        <f t="shared" si="21"/>
        <v>0</v>
      </c>
      <c r="Z33" s="121">
        <f t="shared" si="21"/>
        <v>0</v>
      </c>
      <c r="AA33" s="121">
        <f t="shared" si="21"/>
        <v>0</v>
      </c>
      <c r="AB33" s="121">
        <f t="shared" si="21"/>
        <v>0</v>
      </c>
      <c r="AC33" s="121">
        <f t="shared" si="21"/>
        <v>0</v>
      </c>
      <c r="AD33" s="121">
        <f t="shared" si="21"/>
        <v>0</v>
      </c>
      <c r="AE33" s="121">
        <f t="shared" si="21"/>
        <v>0</v>
      </c>
      <c r="AF33" s="121">
        <f t="shared" si="21"/>
        <v>0</v>
      </c>
      <c r="AG33" s="121">
        <f t="shared" si="21"/>
        <v>0</v>
      </c>
      <c r="AH33" s="121">
        <f t="shared" si="21"/>
        <v>0</v>
      </c>
      <c r="AI33" s="122">
        <f t="shared" si="18"/>
        <v>0</v>
      </c>
      <c r="AJ33" s="151"/>
      <c r="AK33" s="151"/>
      <c r="AL33" s="151"/>
      <c r="AM33" s="151"/>
      <c r="AN33" s="65"/>
    </row>
    <row r="34" spans="2:40" ht="15" thickBot="1" x14ac:dyDescent="0.4">
      <c r="B34" s="15"/>
      <c r="C34" s="118">
        <f>C13</f>
        <v>4</v>
      </c>
      <c r="D34" s="119">
        <f>X13</f>
        <v>0</v>
      </c>
      <c r="E34" s="119">
        <f t="shared" si="16"/>
        <v>0</v>
      </c>
      <c r="F34" s="119">
        <f t="shared" si="16"/>
        <v>0</v>
      </c>
      <c r="G34" s="119"/>
      <c r="H34" s="119">
        <f t="shared" si="19"/>
        <v>0</v>
      </c>
      <c r="I34" s="123"/>
      <c r="J34" s="121">
        <f>IF($I13&gt;=25,$H34,IF(J$30&lt;=$I13,$H34,IF(J$30&lt;=($I13*($AE13+1)),$H34,0)))-IF($I13="",0,IF(J$30-1&lt;=($I13*$AE13),$F34,0))*IF(OR($AF13=0,$AF13&gt;25),0,IF(MOD(J$30,$I13)=0,1,0))</f>
        <v>0</v>
      </c>
      <c r="K34" s="121">
        <f t="shared" ref="K34:AH34" si="22">IF($I13&gt;=25,$H34,IF(K$30&lt;=$I13,$H34,IF(K$30&lt;=($I13*($AE13+1)),$H34,0)))-IF($I13="",0,IF(K$30-1&lt;=($I13*$AE13),$F34,0))*IF(OR($AF13=0,$AF13&gt;25),0,IF(MOD(K$30-1,$I13)=0,1,0))</f>
        <v>0</v>
      </c>
      <c r="L34" s="121">
        <f t="shared" si="22"/>
        <v>0</v>
      </c>
      <c r="M34" s="121">
        <f t="shared" si="22"/>
        <v>0</v>
      </c>
      <c r="N34" s="121">
        <f t="shared" si="22"/>
        <v>0</v>
      </c>
      <c r="O34" s="121">
        <f t="shared" si="22"/>
        <v>0</v>
      </c>
      <c r="P34" s="121">
        <f t="shared" si="22"/>
        <v>0</v>
      </c>
      <c r="Q34" s="121">
        <f t="shared" si="22"/>
        <v>0</v>
      </c>
      <c r="R34" s="121">
        <f t="shared" si="22"/>
        <v>0</v>
      </c>
      <c r="S34" s="121">
        <f t="shared" si="22"/>
        <v>0</v>
      </c>
      <c r="T34" s="121">
        <f t="shared" si="22"/>
        <v>0</v>
      </c>
      <c r="U34" s="121">
        <f t="shared" si="22"/>
        <v>0</v>
      </c>
      <c r="V34" s="121">
        <f t="shared" si="22"/>
        <v>0</v>
      </c>
      <c r="W34" s="121">
        <f t="shared" si="22"/>
        <v>0</v>
      </c>
      <c r="X34" s="121">
        <f t="shared" si="22"/>
        <v>0</v>
      </c>
      <c r="Y34" s="121">
        <f t="shared" si="22"/>
        <v>0</v>
      </c>
      <c r="Z34" s="121">
        <f t="shared" si="22"/>
        <v>0</v>
      </c>
      <c r="AA34" s="121">
        <f t="shared" si="22"/>
        <v>0</v>
      </c>
      <c r="AB34" s="121">
        <f t="shared" si="22"/>
        <v>0</v>
      </c>
      <c r="AC34" s="121">
        <f t="shared" si="22"/>
        <v>0</v>
      </c>
      <c r="AD34" s="121">
        <f t="shared" si="22"/>
        <v>0</v>
      </c>
      <c r="AE34" s="121">
        <f t="shared" si="22"/>
        <v>0</v>
      </c>
      <c r="AF34" s="121">
        <f t="shared" si="22"/>
        <v>0</v>
      </c>
      <c r="AG34" s="121">
        <f t="shared" si="22"/>
        <v>0</v>
      </c>
      <c r="AH34" s="121">
        <f t="shared" si="22"/>
        <v>0</v>
      </c>
      <c r="AI34" s="122">
        <f t="shared" si="18"/>
        <v>0</v>
      </c>
      <c r="AJ34" s="151"/>
      <c r="AK34" s="151"/>
      <c r="AL34" s="151"/>
      <c r="AM34" s="151"/>
      <c r="AN34" s="65"/>
    </row>
    <row r="35" spans="2:40" ht="15" thickBot="1" x14ac:dyDescent="0.4">
      <c r="B35" s="15"/>
      <c r="C35" s="723">
        <f>C14</f>
        <v>5</v>
      </c>
      <c r="D35" s="724">
        <f>X14</f>
        <v>0</v>
      </c>
      <c r="E35" s="724">
        <f t="shared" si="16"/>
        <v>0</v>
      </c>
      <c r="F35" s="724">
        <f t="shared" si="16"/>
        <v>0</v>
      </c>
      <c r="G35" s="724"/>
      <c r="H35" s="724">
        <f t="shared" si="19"/>
        <v>0</v>
      </c>
      <c r="I35" s="726"/>
      <c r="J35" s="121">
        <f>IF($I14&gt;=25,$H35,IF(J$30&lt;=$I14,$H35,IF(J$30&lt;=($I14*($AE14+1)),$H35,0)))-IF($I14="",0,IF(J$30-1&lt;=($I14*$AE14),$F35,0))*IF(OR($AF14=0,$AF14&gt;25),0,IF(MOD(J$30,$I14)=0,1,0))</f>
        <v>0</v>
      </c>
      <c r="K35" s="121">
        <f t="shared" ref="K35:AH35" si="23">IF($I14&gt;=25,$H35,IF(K$30&lt;=$I14,$H35,IF(K$30&lt;=($I14*($AE14+1)),$H35,0)))-IF($I14="",0,IF(K$30-1&lt;=($I14*$AE14),$F35,0))*IF(OR($AF14=0,$AF14&gt;25),0,IF(MOD(K$30-1,$I14)=0,1,0))</f>
        <v>0</v>
      </c>
      <c r="L35" s="121">
        <f t="shared" si="23"/>
        <v>0</v>
      </c>
      <c r="M35" s="121">
        <f t="shared" si="23"/>
        <v>0</v>
      </c>
      <c r="N35" s="121">
        <f t="shared" si="23"/>
        <v>0</v>
      </c>
      <c r="O35" s="121">
        <f t="shared" si="23"/>
        <v>0</v>
      </c>
      <c r="P35" s="121">
        <f t="shared" si="23"/>
        <v>0</v>
      </c>
      <c r="Q35" s="121">
        <f t="shared" si="23"/>
        <v>0</v>
      </c>
      <c r="R35" s="121">
        <f t="shared" si="23"/>
        <v>0</v>
      </c>
      <c r="S35" s="121">
        <f t="shared" si="23"/>
        <v>0</v>
      </c>
      <c r="T35" s="121">
        <f t="shared" si="23"/>
        <v>0</v>
      </c>
      <c r="U35" s="121">
        <f t="shared" si="23"/>
        <v>0</v>
      </c>
      <c r="V35" s="121">
        <f t="shared" si="23"/>
        <v>0</v>
      </c>
      <c r="W35" s="121">
        <f t="shared" si="23"/>
        <v>0</v>
      </c>
      <c r="X35" s="121">
        <f t="shared" si="23"/>
        <v>0</v>
      </c>
      <c r="Y35" s="121">
        <f t="shared" si="23"/>
        <v>0</v>
      </c>
      <c r="Z35" s="121">
        <f t="shared" si="23"/>
        <v>0</v>
      </c>
      <c r="AA35" s="121">
        <f t="shared" si="23"/>
        <v>0</v>
      </c>
      <c r="AB35" s="121">
        <f t="shared" si="23"/>
        <v>0</v>
      </c>
      <c r="AC35" s="121">
        <f t="shared" si="23"/>
        <v>0</v>
      </c>
      <c r="AD35" s="121">
        <f t="shared" si="23"/>
        <v>0</v>
      </c>
      <c r="AE35" s="121">
        <f t="shared" si="23"/>
        <v>0</v>
      </c>
      <c r="AF35" s="121">
        <f t="shared" si="23"/>
        <v>0</v>
      </c>
      <c r="AG35" s="121">
        <f t="shared" si="23"/>
        <v>0</v>
      </c>
      <c r="AH35" s="121">
        <f t="shared" si="23"/>
        <v>0</v>
      </c>
      <c r="AI35" s="122">
        <f t="shared" si="18"/>
        <v>0</v>
      </c>
      <c r="AJ35" s="151"/>
      <c r="AK35" s="151"/>
      <c r="AL35" s="151"/>
      <c r="AM35" s="151"/>
      <c r="AN35" s="65"/>
    </row>
    <row r="36" spans="2:40" ht="15" thickBot="1" x14ac:dyDescent="0.4">
      <c r="B36" s="15"/>
      <c r="C36" s="118">
        <f>C16</f>
        <v>6</v>
      </c>
      <c r="D36" s="124">
        <f>X16</f>
        <v>0</v>
      </c>
      <c r="E36" s="124">
        <f t="shared" ref="E36:F40" si="24">AC16</f>
        <v>0</v>
      </c>
      <c r="F36" s="124">
        <f t="shared" si="24"/>
        <v>0</v>
      </c>
      <c r="G36" s="124"/>
      <c r="H36" s="119">
        <f t="shared" si="19"/>
        <v>0</v>
      </c>
      <c r="I36" s="125"/>
      <c r="J36" s="121">
        <f>IF($I16&gt;=25,$H36,IF(J$30&lt;=$I16,$H36,IF(J$30&lt;=($I16*($AE16+1)),$H36,0)))-IF(J$30-1&lt;=($I16*$AE16),$F36,0)*IF(OR($AF16=0,$AF16&gt;25),0,IF(MOD(J$30,$I16)=0,1,0))</f>
        <v>0</v>
      </c>
      <c r="K36" s="121">
        <f t="shared" ref="K36:AH36" si="25">IF($I16&gt;=25,$H36,IF(K$30&lt;=$I16,$H36,IF(K$30&lt;=($I16*($AE16+1)),$H36,0)))-IF(K$30-1&lt;=($I16*$AE16),$F36,0)*IF(OR($AF16=0,$AF16&gt;25),0,IF(MOD(K$30-1,$I16)=0,1,0))</f>
        <v>0</v>
      </c>
      <c r="L36" s="121">
        <f t="shared" si="25"/>
        <v>0</v>
      </c>
      <c r="M36" s="121">
        <f t="shared" si="25"/>
        <v>0</v>
      </c>
      <c r="N36" s="121">
        <f t="shared" si="25"/>
        <v>0</v>
      </c>
      <c r="O36" s="121">
        <f t="shared" si="25"/>
        <v>0</v>
      </c>
      <c r="P36" s="121">
        <f t="shared" si="25"/>
        <v>0</v>
      </c>
      <c r="Q36" s="121">
        <f t="shared" si="25"/>
        <v>0</v>
      </c>
      <c r="R36" s="121">
        <f t="shared" si="25"/>
        <v>0</v>
      </c>
      <c r="S36" s="121">
        <f t="shared" si="25"/>
        <v>0</v>
      </c>
      <c r="T36" s="121">
        <f t="shared" si="25"/>
        <v>0</v>
      </c>
      <c r="U36" s="121">
        <f t="shared" si="25"/>
        <v>0</v>
      </c>
      <c r="V36" s="121">
        <f t="shared" si="25"/>
        <v>0</v>
      </c>
      <c r="W36" s="121">
        <f t="shared" si="25"/>
        <v>0</v>
      </c>
      <c r="X36" s="121">
        <f t="shared" si="25"/>
        <v>0</v>
      </c>
      <c r="Y36" s="121">
        <f t="shared" si="25"/>
        <v>0</v>
      </c>
      <c r="Z36" s="121">
        <f t="shared" si="25"/>
        <v>0</v>
      </c>
      <c r="AA36" s="121">
        <f t="shared" si="25"/>
        <v>0</v>
      </c>
      <c r="AB36" s="121">
        <f t="shared" si="25"/>
        <v>0</v>
      </c>
      <c r="AC36" s="121">
        <f t="shared" si="25"/>
        <v>0</v>
      </c>
      <c r="AD36" s="121">
        <f t="shared" si="25"/>
        <v>0</v>
      </c>
      <c r="AE36" s="121">
        <f t="shared" si="25"/>
        <v>0</v>
      </c>
      <c r="AF36" s="121">
        <f t="shared" si="25"/>
        <v>0</v>
      </c>
      <c r="AG36" s="121">
        <f t="shared" si="25"/>
        <v>0</v>
      </c>
      <c r="AH36" s="121">
        <f t="shared" si="25"/>
        <v>0</v>
      </c>
      <c r="AI36" s="122">
        <f t="shared" si="18"/>
        <v>0</v>
      </c>
      <c r="AJ36" s="151"/>
      <c r="AK36" s="151"/>
      <c r="AL36" s="151"/>
      <c r="AM36" s="151"/>
      <c r="AN36" s="65"/>
    </row>
    <row r="37" spans="2:40" ht="15" thickBot="1" x14ac:dyDescent="0.4">
      <c r="B37" s="15"/>
      <c r="C37" s="723">
        <f>C17</f>
        <v>7</v>
      </c>
      <c r="D37" s="724">
        <f>X17</f>
        <v>0</v>
      </c>
      <c r="E37" s="724">
        <f t="shared" si="24"/>
        <v>0</v>
      </c>
      <c r="F37" s="724">
        <f t="shared" si="24"/>
        <v>0</v>
      </c>
      <c r="G37" s="724"/>
      <c r="H37" s="724">
        <f t="shared" si="19"/>
        <v>0</v>
      </c>
      <c r="I37" s="727"/>
      <c r="J37" s="121">
        <f>IF($I17&gt;=25,$H37,IF(J$30&lt;=$I17,$H37,IF(J$30&lt;=($I17*($AE17+1)),$H37,0)))-IF(J$30-1&lt;=($I17*$AE17),$F37,0)*IF(OR($AF17=0,$AF17&gt;25),0,IF(MOD(J$30,$I17)=0,1,0))</f>
        <v>0</v>
      </c>
      <c r="K37" s="121">
        <f t="shared" ref="K37:AH37" si="26">IF($I17&gt;=25,$H37,IF(K$30&lt;=$I17,$H37,IF(K$30&lt;=($I17*($AE17+1)),$H37,0)))-IF(K$30-1&lt;=($I17*$AE17),$F37,0)*IF(OR($AF17=0,$AF17&gt;25),0,IF(MOD(K$30-1,$I17)=0,1,0))</f>
        <v>0</v>
      </c>
      <c r="L37" s="121">
        <f t="shared" si="26"/>
        <v>0</v>
      </c>
      <c r="M37" s="121">
        <f t="shared" si="26"/>
        <v>0</v>
      </c>
      <c r="N37" s="121">
        <f t="shared" si="26"/>
        <v>0</v>
      </c>
      <c r="O37" s="121">
        <f t="shared" si="26"/>
        <v>0</v>
      </c>
      <c r="P37" s="121">
        <f t="shared" si="26"/>
        <v>0</v>
      </c>
      <c r="Q37" s="121">
        <f t="shared" si="26"/>
        <v>0</v>
      </c>
      <c r="R37" s="121">
        <f t="shared" si="26"/>
        <v>0</v>
      </c>
      <c r="S37" s="121">
        <f t="shared" si="26"/>
        <v>0</v>
      </c>
      <c r="T37" s="121">
        <f t="shared" si="26"/>
        <v>0</v>
      </c>
      <c r="U37" s="121">
        <f t="shared" si="26"/>
        <v>0</v>
      </c>
      <c r="V37" s="121">
        <f t="shared" si="26"/>
        <v>0</v>
      </c>
      <c r="W37" s="121">
        <f t="shared" si="26"/>
        <v>0</v>
      </c>
      <c r="X37" s="121">
        <f t="shared" si="26"/>
        <v>0</v>
      </c>
      <c r="Y37" s="121">
        <f t="shared" si="26"/>
        <v>0</v>
      </c>
      <c r="Z37" s="121">
        <f t="shared" si="26"/>
        <v>0</v>
      </c>
      <c r="AA37" s="121">
        <f t="shared" si="26"/>
        <v>0</v>
      </c>
      <c r="AB37" s="121">
        <f t="shared" si="26"/>
        <v>0</v>
      </c>
      <c r="AC37" s="121">
        <f t="shared" si="26"/>
        <v>0</v>
      </c>
      <c r="AD37" s="121">
        <f t="shared" si="26"/>
        <v>0</v>
      </c>
      <c r="AE37" s="121">
        <f t="shared" si="26"/>
        <v>0</v>
      </c>
      <c r="AF37" s="121">
        <f t="shared" si="26"/>
        <v>0</v>
      </c>
      <c r="AG37" s="121">
        <f t="shared" si="26"/>
        <v>0</v>
      </c>
      <c r="AH37" s="121">
        <f t="shared" si="26"/>
        <v>0</v>
      </c>
      <c r="AI37" s="122">
        <f>SUM(J37:AH37)</f>
        <v>0</v>
      </c>
      <c r="AJ37" s="151"/>
      <c r="AK37" s="151"/>
      <c r="AL37" s="151"/>
      <c r="AM37" s="151"/>
      <c r="AN37" s="65"/>
    </row>
    <row r="38" spans="2:40" ht="15" thickBot="1" x14ac:dyDescent="0.4">
      <c r="B38" s="15"/>
      <c r="C38" s="118">
        <f>C18</f>
        <v>8</v>
      </c>
      <c r="D38" s="124">
        <f>X18</f>
        <v>0</v>
      </c>
      <c r="E38" s="124">
        <f t="shared" si="24"/>
        <v>0</v>
      </c>
      <c r="F38" s="124">
        <f t="shared" si="24"/>
        <v>0</v>
      </c>
      <c r="G38" s="124"/>
      <c r="H38" s="119">
        <f t="shared" si="19"/>
        <v>0</v>
      </c>
      <c r="I38" s="125"/>
      <c r="J38" s="121">
        <f>IF($I18&gt;=25,$H38,IF(J$30&lt;=$I18,$H38,IF(J$30&lt;=($I18*($AE18+1)),$H38,0)))-IF(J$30-1&lt;=($I18*$AE18),$F38,0)*IF(OR($AF18=0,$AF18&gt;25),0,IF(MOD(J$30,$I18)=0,1,0))</f>
        <v>0</v>
      </c>
      <c r="K38" s="121">
        <f t="shared" ref="K38:AH38" si="27">IF($I18&gt;=25,$H38,IF(K$30&lt;=$I18,$H38,IF(K$30&lt;=($I18*($AE18+1)),$H38,0)))-IF(K$30-1&lt;=($I18*$AE18),$F38,0)*IF(OR($AF18=0,$AF18&gt;25),0,IF(MOD(K$30-1,$I18)=0,1,0))</f>
        <v>0</v>
      </c>
      <c r="L38" s="121">
        <f t="shared" si="27"/>
        <v>0</v>
      </c>
      <c r="M38" s="121">
        <f t="shared" si="27"/>
        <v>0</v>
      </c>
      <c r="N38" s="121">
        <f t="shared" si="27"/>
        <v>0</v>
      </c>
      <c r="O38" s="121">
        <f t="shared" si="27"/>
        <v>0</v>
      </c>
      <c r="P38" s="121">
        <f t="shared" si="27"/>
        <v>0</v>
      </c>
      <c r="Q38" s="121">
        <f t="shared" si="27"/>
        <v>0</v>
      </c>
      <c r="R38" s="121">
        <f t="shared" si="27"/>
        <v>0</v>
      </c>
      <c r="S38" s="121">
        <f t="shared" si="27"/>
        <v>0</v>
      </c>
      <c r="T38" s="121">
        <f t="shared" si="27"/>
        <v>0</v>
      </c>
      <c r="U38" s="121">
        <f t="shared" si="27"/>
        <v>0</v>
      </c>
      <c r="V38" s="121">
        <f t="shared" si="27"/>
        <v>0</v>
      </c>
      <c r="W38" s="121">
        <f t="shared" si="27"/>
        <v>0</v>
      </c>
      <c r="X38" s="121">
        <f t="shared" si="27"/>
        <v>0</v>
      </c>
      <c r="Y38" s="121">
        <f t="shared" si="27"/>
        <v>0</v>
      </c>
      <c r="Z38" s="121">
        <f t="shared" si="27"/>
        <v>0</v>
      </c>
      <c r="AA38" s="121">
        <f t="shared" si="27"/>
        <v>0</v>
      </c>
      <c r="AB38" s="121">
        <f t="shared" si="27"/>
        <v>0</v>
      </c>
      <c r="AC38" s="121">
        <f t="shared" si="27"/>
        <v>0</v>
      </c>
      <c r="AD38" s="121">
        <f t="shared" si="27"/>
        <v>0</v>
      </c>
      <c r="AE38" s="121">
        <f t="shared" si="27"/>
        <v>0</v>
      </c>
      <c r="AF38" s="121">
        <f t="shared" si="27"/>
        <v>0</v>
      </c>
      <c r="AG38" s="121">
        <f t="shared" si="27"/>
        <v>0</v>
      </c>
      <c r="AH38" s="121">
        <f t="shared" si="27"/>
        <v>0</v>
      </c>
      <c r="AI38" s="122">
        <f t="shared" si="18"/>
        <v>0</v>
      </c>
      <c r="AJ38" s="151"/>
      <c r="AK38" s="151"/>
      <c r="AL38" s="151"/>
      <c r="AM38" s="151"/>
      <c r="AN38" s="65"/>
    </row>
    <row r="39" spans="2:40" ht="15" thickBot="1" x14ac:dyDescent="0.4">
      <c r="B39" s="15"/>
      <c r="C39" s="723">
        <f>C19</f>
        <v>9</v>
      </c>
      <c r="D39" s="724">
        <f>X19</f>
        <v>0</v>
      </c>
      <c r="E39" s="724">
        <f t="shared" si="24"/>
        <v>0</v>
      </c>
      <c r="F39" s="724">
        <f t="shared" si="24"/>
        <v>0</v>
      </c>
      <c r="G39" s="724"/>
      <c r="H39" s="724">
        <f t="shared" si="19"/>
        <v>0</v>
      </c>
      <c r="I39" s="727"/>
      <c r="J39" s="121">
        <f>IF($I19&gt;=25,$H39,IF(J$30&lt;=$I19,$H39,IF(J$30&lt;=($I19*($AE19+1)),$H39,0)))-IF(J$30-1&lt;=($I19*$AE19),$F39,0)*IF(OR($AF19=0,$AF19&gt;25),0,IF(MOD(J$30,$I19)=0,1,0))</f>
        <v>0</v>
      </c>
      <c r="K39" s="121">
        <f t="shared" ref="K39:AH39" si="28">IF($I19&gt;=25,$H39,IF(K$30&lt;=$I19,$H39,IF(K$30&lt;=($I19*($AE19+1)),$H39,0)))-IF(K$30-1&lt;=($I19*$AE19),$F39,0)*IF(OR($AF19=0,$AF19&gt;25),0,IF(MOD(K$30-1,$I19)=0,1,0))</f>
        <v>0</v>
      </c>
      <c r="L39" s="121">
        <f t="shared" si="28"/>
        <v>0</v>
      </c>
      <c r="M39" s="121">
        <f t="shared" si="28"/>
        <v>0</v>
      </c>
      <c r="N39" s="121">
        <f t="shared" si="28"/>
        <v>0</v>
      </c>
      <c r="O39" s="121">
        <f t="shared" si="28"/>
        <v>0</v>
      </c>
      <c r="P39" s="121">
        <f t="shared" si="28"/>
        <v>0</v>
      </c>
      <c r="Q39" s="121">
        <f t="shared" si="28"/>
        <v>0</v>
      </c>
      <c r="R39" s="121">
        <f t="shared" si="28"/>
        <v>0</v>
      </c>
      <c r="S39" s="121">
        <f t="shared" si="28"/>
        <v>0</v>
      </c>
      <c r="T39" s="121">
        <f t="shared" si="28"/>
        <v>0</v>
      </c>
      <c r="U39" s="121">
        <f t="shared" si="28"/>
        <v>0</v>
      </c>
      <c r="V39" s="121">
        <f t="shared" si="28"/>
        <v>0</v>
      </c>
      <c r="W39" s="121">
        <f t="shared" si="28"/>
        <v>0</v>
      </c>
      <c r="X39" s="121">
        <f t="shared" si="28"/>
        <v>0</v>
      </c>
      <c r="Y39" s="121">
        <f t="shared" si="28"/>
        <v>0</v>
      </c>
      <c r="Z39" s="121">
        <f t="shared" si="28"/>
        <v>0</v>
      </c>
      <c r="AA39" s="121">
        <f t="shared" si="28"/>
        <v>0</v>
      </c>
      <c r="AB39" s="121">
        <f t="shared" si="28"/>
        <v>0</v>
      </c>
      <c r="AC39" s="121">
        <f t="shared" si="28"/>
        <v>0</v>
      </c>
      <c r="AD39" s="121">
        <f t="shared" si="28"/>
        <v>0</v>
      </c>
      <c r="AE39" s="121">
        <f t="shared" si="28"/>
        <v>0</v>
      </c>
      <c r="AF39" s="121">
        <f t="shared" si="28"/>
        <v>0</v>
      </c>
      <c r="AG39" s="121">
        <f t="shared" si="28"/>
        <v>0</v>
      </c>
      <c r="AH39" s="121">
        <f t="shared" si="28"/>
        <v>0</v>
      </c>
      <c r="AI39" s="122">
        <f t="shared" si="18"/>
        <v>0</v>
      </c>
      <c r="AJ39" s="151"/>
      <c r="AK39" s="151"/>
      <c r="AL39" s="151"/>
      <c r="AM39" s="151"/>
      <c r="AN39" s="65"/>
    </row>
    <row r="40" spans="2:40" ht="15" thickBot="1" x14ac:dyDescent="0.4">
      <c r="B40" s="15"/>
      <c r="C40" s="118">
        <f>C20</f>
        <v>10</v>
      </c>
      <c r="D40" s="124">
        <f>X20</f>
        <v>0</v>
      </c>
      <c r="E40" s="124">
        <f t="shared" si="24"/>
        <v>0</v>
      </c>
      <c r="F40" s="124">
        <f t="shared" si="24"/>
        <v>0</v>
      </c>
      <c r="G40" s="124"/>
      <c r="H40" s="119">
        <f t="shared" si="19"/>
        <v>0</v>
      </c>
      <c r="I40" s="125"/>
      <c r="J40" s="121">
        <f>IF($I20&gt;=25,$H40,IF(J$30&lt;=$I20,$H40,IF(J$30&lt;=($I20*($AE20+1)),$H40,0)))-IF(J$30-1&lt;=($I20*$AE20),$F40,0)*IF(OR($AF20=0,$AF20&gt;25),0,IF(MOD(J$30,$I20)=0,1,0))</f>
        <v>0</v>
      </c>
      <c r="K40" s="121">
        <f t="shared" ref="K40:AH40" si="29">IF($I20&gt;=25,$H40,IF(K$30&lt;=$I20,$H40,IF(K$30&lt;=($I20*($AE20+1)),$H40,0)))-IF(K$30-1&lt;=($I20*$AE20),$F40,0)*IF(OR($AF20=0,$AF20&gt;25),0,IF(MOD(K$30-1,$I20)=0,1,0))</f>
        <v>0</v>
      </c>
      <c r="L40" s="121">
        <f t="shared" si="29"/>
        <v>0</v>
      </c>
      <c r="M40" s="121">
        <f t="shared" si="29"/>
        <v>0</v>
      </c>
      <c r="N40" s="121">
        <f t="shared" si="29"/>
        <v>0</v>
      </c>
      <c r="O40" s="121">
        <f t="shared" si="29"/>
        <v>0</v>
      </c>
      <c r="P40" s="121">
        <f t="shared" si="29"/>
        <v>0</v>
      </c>
      <c r="Q40" s="121">
        <f t="shared" si="29"/>
        <v>0</v>
      </c>
      <c r="R40" s="121">
        <f t="shared" si="29"/>
        <v>0</v>
      </c>
      <c r="S40" s="121">
        <f t="shared" si="29"/>
        <v>0</v>
      </c>
      <c r="T40" s="121">
        <f t="shared" si="29"/>
        <v>0</v>
      </c>
      <c r="U40" s="121">
        <f t="shared" si="29"/>
        <v>0</v>
      </c>
      <c r="V40" s="121">
        <f t="shared" si="29"/>
        <v>0</v>
      </c>
      <c r="W40" s="121">
        <f t="shared" si="29"/>
        <v>0</v>
      </c>
      <c r="X40" s="121">
        <f t="shared" si="29"/>
        <v>0</v>
      </c>
      <c r="Y40" s="121">
        <f t="shared" si="29"/>
        <v>0</v>
      </c>
      <c r="Z40" s="121">
        <f t="shared" si="29"/>
        <v>0</v>
      </c>
      <c r="AA40" s="121">
        <f t="shared" si="29"/>
        <v>0</v>
      </c>
      <c r="AB40" s="121">
        <f t="shared" si="29"/>
        <v>0</v>
      </c>
      <c r="AC40" s="121">
        <f t="shared" si="29"/>
        <v>0</v>
      </c>
      <c r="AD40" s="121">
        <f t="shared" si="29"/>
        <v>0</v>
      </c>
      <c r="AE40" s="121">
        <f t="shared" si="29"/>
        <v>0</v>
      </c>
      <c r="AF40" s="121">
        <f t="shared" si="29"/>
        <v>0</v>
      </c>
      <c r="AG40" s="121">
        <f t="shared" si="29"/>
        <v>0</v>
      </c>
      <c r="AH40" s="121">
        <f t="shared" si="29"/>
        <v>0</v>
      </c>
      <c r="AI40" s="122">
        <f t="shared" si="18"/>
        <v>0</v>
      </c>
      <c r="AJ40" s="151"/>
      <c r="AK40" s="151"/>
      <c r="AL40" s="151"/>
      <c r="AM40" s="151"/>
      <c r="AN40" s="65"/>
    </row>
    <row r="41" spans="2:40" ht="15" thickBot="1" x14ac:dyDescent="0.4">
      <c r="B41" s="15"/>
      <c r="C41" s="118"/>
      <c r="D41" s="126"/>
      <c r="E41" s="126"/>
      <c r="F41" s="126"/>
      <c r="G41" s="126"/>
      <c r="H41" s="123"/>
      <c r="I41" s="127" t="s">
        <v>39</v>
      </c>
      <c r="J41" s="128">
        <f>SUM(J31:J40)</f>
        <v>0</v>
      </c>
      <c r="K41" s="128">
        <f t="shared" ref="K41:AI41" si="30">SUM(K31:K40)</f>
        <v>0</v>
      </c>
      <c r="L41" s="128">
        <f t="shared" si="30"/>
        <v>0</v>
      </c>
      <c r="M41" s="128">
        <f t="shared" si="30"/>
        <v>0</v>
      </c>
      <c r="N41" s="128">
        <f t="shared" si="30"/>
        <v>0</v>
      </c>
      <c r="O41" s="128">
        <f t="shared" si="30"/>
        <v>0</v>
      </c>
      <c r="P41" s="128">
        <f t="shared" si="30"/>
        <v>0</v>
      </c>
      <c r="Q41" s="128">
        <f t="shared" si="30"/>
        <v>0</v>
      </c>
      <c r="R41" s="128">
        <f t="shared" si="30"/>
        <v>0</v>
      </c>
      <c r="S41" s="128">
        <f t="shared" si="30"/>
        <v>0</v>
      </c>
      <c r="T41" s="128">
        <f t="shared" si="30"/>
        <v>0</v>
      </c>
      <c r="U41" s="128">
        <f t="shared" si="30"/>
        <v>0</v>
      </c>
      <c r="V41" s="128">
        <f t="shared" si="30"/>
        <v>0</v>
      </c>
      <c r="W41" s="128">
        <f t="shared" si="30"/>
        <v>0</v>
      </c>
      <c r="X41" s="128">
        <f t="shared" si="30"/>
        <v>0</v>
      </c>
      <c r="Y41" s="128">
        <f t="shared" si="30"/>
        <v>0</v>
      </c>
      <c r="Z41" s="128">
        <f t="shared" si="30"/>
        <v>0</v>
      </c>
      <c r="AA41" s="128">
        <f t="shared" si="30"/>
        <v>0</v>
      </c>
      <c r="AB41" s="128">
        <f t="shared" si="30"/>
        <v>0</v>
      </c>
      <c r="AC41" s="128">
        <f t="shared" si="30"/>
        <v>0</v>
      </c>
      <c r="AD41" s="128">
        <f t="shared" si="30"/>
        <v>0</v>
      </c>
      <c r="AE41" s="128">
        <f t="shared" si="30"/>
        <v>0</v>
      </c>
      <c r="AF41" s="128">
        <f t="shared" si="30"/>
        <v>0</v>
      </c>
      <c r="AG41" s="128">
        <f t="shared" si="30"/>
        <v>0</v>
      </c>
      <c r="AH41" s="128">
        <f t="shared" si="30"/>
        <v>0</v>
      </c>
      <c r="AI41" s="129">
        <f t="shared" si="30"/>
        <v>0</v>
      </c>
      <c r="AJ41" s="151"/>
      <c r="AK41" s="151"/>
      <c r="AL41" s="151"/>
      <c r="AM41" s="151"/>
      <c r="AN41" s="65"/>
    </row>
    <row r="42" spans="2:40" ht="15" thickBot="1" x14ac:dyDescent="0.4">
      <c r="B42" s="15"/>
      <c r="C42" s="118"/>
      <c r="D42" s="130"/>
      <c r="E42" s="130"/>
      <c r="F42" s="130"/>
      <c r="G42" s="130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31"/>
      <c r="AJ42" s="151"/>
      <c r="AK42" s="151"/>
      <c r="AL42" s="151"/>
      <c r="AM42" s="151"/>
      <c r="AN42" s="65"/>
    </row>
    <row r="43" spans="2:40" ht="28.5" customHeight="1" thickBot="1" x14ac:dyDescent="0.4">
      <c r="B43" s="15"/>
      <c r="C43" s="115" t="s">
        <v>37</v>
      </c>
      <c r="D43" s="767" t="s">
        <v>150</v>
      </c>
      <c r="E43" s="132"/>
      <c r="F43" s="132"/>
      <c r="G43" s="132"/>
      <c r="H43" s="979" t="s">
        <v>151</v>
      </c>
      <c r="I43" s="979"/>
      <c r="J43" s="116">
        <v>1</v>
      </c>
      <c r="K43" s="116">
        <v>2</v>
      </c>
      <c r="L43" s="116">
        <v>3</v>
      </c>
      <c r="M43" s="116">
        <v>4</v>
      </c>
      <c r="N43" s="116">
        <v>5</v>
      </c>
      <c r="O43" s="116">
        <v>6</v>
      </c>
      <c r="P43" s="116">
        <v>7</v>
      </c>
      <c r="Q43" s="116">
        <v>8</v>
      </c>
      <c r="R43" s="116">
        <v>9</v>
      </c>
      <c r="S43" s="116">
        <v>10</v>
      </c>
      <c r="T43" s="116">
        <v>11</v>
      </c>
      <c r="U43" s="116">
        <v>12</v>
      </c>
      <c r="V43" s="116">
        <v>13</v>
      </c>
      <c r="W43" s="116">
        <v>14</v>
      </c>
      <c r="X43" s="116">
        <v>15</v>
      </c>
      <c r="Y43" s="116">
        <v>16</v>
      </c>
      <c r="Z43" s="116">
        <v>17</v>
      </c>
      <c r="AA43" s="116">
        <v>18</v>
      </c>
      <c r="AB43" s="116">
        <v>19</v>
      </c>
      <c r="AC43" s="116">
        <v>20</v>
      </c>
      <c r="AD43" s="116">
        <v>21</v>
      </c>
      <c r="AE43" s="116">
        <v>22</v>
      </c>
      <c r="AF43" s="116">
        <v>23</v>
      </c>
      <c r="AG43" s="116">
        <v>24</v>
      </c>
      <c r="AH43" s="116">
        <v>25</v>
      </c>
      <c r="AI43" s="117" t="s">
        <v>38</v>
      </c>
      <c r="AJ43" s="151"/>
      <c r="AK43" s="151"/>
      <c r="AL43" s="151"/>
      <c r="AM43" s="151"/>
      <c r="AN43" s="65"/>
    </row>
    <row r="44" spans="2:40" ht="15" thickBot="1" x14ac:dyDescent="0.4">
      <c r="B44" s="15"/>
      <c r="C44" s="728">
        <f t="shared" ref="C44:C53" si="31">C31</f>
        <v>1</v>
      </c>
      <c r="D44" s="729">
        <f>W10</f>
        <v>0</v>
      </c>
      <c r="E44" s="730"/>
      <c r="F44" s="730"/>
      <c r="G44" s="730"/>
      <c r="H44" s="729">
        <f>IF(D44="","",D44-E44-F44)</f>
        <v>0</v>
      </c>
      <c r="I44" s="726"/>
      <c r="J44" s="353">
        <f t="shared" ref="J44:AH44" si="32">IF($I10&gt;=25,$H44,IF(J$43&lt;=$I10,$H44,IF(J$43&lt;=($I10*($AE10+1)),$H44,0)))</f>
        <v>0</v>
      </c>
      <c r="K44" s="353">
        <f t="shared" si="32"/>
        <v>0</v>
      </c>
      <c r="L44" s="353">
        <f t="shared" si="32"/>
        <v>0</v>
      </c>
      <c r="M44" s="353">
        <f t="shared" si="32"/>
        <v>0</v>
      </c>
      <c r="N44" s="353">
        <f t="shared" si="32"/>
        <v>0</v>
      </c>
      <c r="O44" s="353">
        <f t="shared" si="32"/>
        <v>0</v>
      </c>
      <c r="P44" s="353">
        <f t="shared" si="32"/>
        <v>0</v>
      </c>
      <c r="Q44" s="353">
        <f t="shared" si="32"/>
        <v>0</v>
      </c>
      <c r="R44" s="353">
        <f t="shared" si="32"/>
        <v>0</v>
      </c>
      <c r="S44" s="353">
        <f t="shared" si="32"/>
        <v>0</v>
      </c>
      <c r="T44" s="353">
        <f t="shared" si="32"/>
        <v>0</v>
      </c>
      <c r="U44" s="353">
        <f t="shared" si="32"/>
        <v>0</v>
      </c>
      <c r="V44" s="353">
        <f t="shared" si="32"/>
        <v>0</v>
      </c>
      <c r="W44" s="353">
        <f t="shared" si="32"/>
        <v>0</v>
      </c>
      <c r="X44" s="353">
        <f t="shared" si="32"/>
        <v>0</v>
      </c>
      <c r="Y44" s="353">
        <f t="shared" si="32"/>
        <v>0</v>
      </c>
      <c r="Z44" s="353">
        <f t="shared" si="32"/>
        <v>0</v>
      </c>
      <c r="AA44" s="353">
        <f t="shared" si="32"/>
        <v>0</v>
      </c>
      <c r="AB44" s="353">
        <f t="shared" si="32"/>
        <v>0</v>
      </c>
      <c r="AC44" s="353">
        <f t="shared" si="32"/>
        <v>0</v>
      </c>
      <c r="AD44" s="353">
        <f t="shared" si="32"/>
        <v>0</v>
      </c>
      <c r="AE44" s="353">
        <f t="shared" si="32"/>
        <v>0</v>
      </c>
      <c r="AF44" s="353">
        <f t="shared" si="32"/>
        <v>0</v>
      </c>
      <c r="AG44" s="353">
        <f t="shared" si="32"/>
        <v>0</v>
      </c>
      <c r="AH44" s="353">
        <f t="shared" si="32"/>
        <v>0</v>
      </c>
      <c r="AI44" s="354">
        <f t="shared" ref="AI44:AI52" si="33">SUM(J44:AH44)</f>
        <v>0</v>
      </c>
      <c r="AJ44" s="151"/>
      <c r="AK44" s="151"/>
      <c r="AL44" s="151"/>
      <c r="AM44" s="151"/>
      <c r="AN44" s="65"/>
    </row>
    <row r="45" spans="2:40" ht="15" thickBot="1" x14ac:dyDescent="0.4">
      <c r="B45" s="15"/>
      <c r="C45" s="133">
        <f t="shared" si="31"/>
        <v>2</v>
      </c>
      <c r="D45" s="358">
        <f>W11</f>
        <v>0</v>
      </c>
      <c r="E45" s="359"/>
      <c r="F45" s="359"/>
      <c r="G45" s="359"/>
      <c r="H45" s="358">
        <f t="shared" ref="H45:H53" si="34">IF(D45="","",D45-E45-F45)</f>
        <v>0</v>
      </c>
      <c r="I45" s="123"/>
      <c r="J45" s="353">
        <f t="shared" ref="J45:AH45" si="35">IF($I11&gt;=25,$H45,IF(J$43&lt;=$I11,$H45,IF(J$43&lt;=($I11*($AE11+1)),$H45,0)))</f>
        <v>0</v>
      </c>
      <c r="K45" s="353">
        <f t="shared" si="35"/>
        <v>0</v>
      </c>
      <c r="L45" s="353">
        <f t="shared" si="35"/>
        <v>0</v>
      </c>
      <c r="M45" s="353">
        <f t="shared" si="35"/>
        <v>0</v>
      </c>
      <c r="N45" s="353">
        <f t="shared" si="35"/>
        <v>0</v>
      </c>
      <c r="O45" s="353">
        <f t="shared" si="35"/>
        <v>0</v>
      </c>
      <c r="P45" s="353">
        <f t="shared" si="35"/>
        <v>0</v>
      </c>
      <c r="Q45" s="353">
        <f t="shared" si="35"/>
        <v>0</v>
      </c>
      <c r="R45" s="353">
        <f t="shared" si="35"/>
        <v>0</v>
      </c>
      <c r="S45" s="353">
        <f t="shared" si="35"/>
        <v>0</v>
      </c>
      <c r="T45" s="353">
        <f t="shared" si="35"/>
        <v>0</v>
      </c>
      <c r="U45" s="353">
        <f t="shared" si="35"/>
        <v>0</v>
      </c>
      <c r="V45" s="353">
        <f t="shared" si="35"/>
        <v>0</v>
      </c>
      <c r="W45" s="353">
        <f t="shared" si="35"/>
        <v>0</v>
      </c>
      <c r="X45" s="353">
        <f t="shared" si="35"/>
        <v>0</v>
      </c>
      <c r="Y45" s="353">
        <f t="shared" si="35"/>
        <v>0</v>
      </c>
      <c r="Z45" s="353">
        <f t="shared" si="35"/>
        <v>0</v>
      </c>
      <c r="AA45" s="353">
        <f t="shared" si="35"/>
        <v>0</v>
      </c>
      <c r="AB45" s="353">
        <f t="shared" si="35"/>
        <v>0</v>
      </c>
      <c r="AC45" s="353">
        <f t="shared" si="35"/>
        <v>0</v>
      </c>
      <c r="AD45" s="353">
        <f t="shared" si="35"/>
        <v>0</v>
      </c>
      <c r="AE45" s="353">
        <f t="shared" si="35"/>
        <v>0</v>
      </c>
      <c r="AF45" s="353">
        <f t="shared" si="35"/>
        <v>0</v>
      </c>
      <c r="AG45" s="353">
        <f t="shared" si="35"/>
        <v>0</v>
      </c>
      <c r="AH45" s="353">
        <f t="shared" si="35"/>
        <v>0</v>
      </c>
      <c r="AI45" s="354">
        <f t="shared" si="33"/>
        <v>0</v>
      </c>
      <c r="AJ45" s="151"/>
      <c r="AK45" s="151"/>
      <c r="AL45" s="151"/>
      <c r="AM45" s="151"/>
      <c r="AN45" s="65"/>
    </row>
    <row r="46" spans="2:40" ht="15" thickBot="1" x14ac:dyDescent="0.4">
      <c r="B46" s="15"/>
      <c r="C46" s="728">
        <f t="shared" si="31"/>
        <v>3</v>
      </c>
      <c r="D46" s="729">
        <f>W12</f>
        <v>0</v>
      </c>
      <c r="E46" s="730"/>
      <c r="F46" s="730"/>
      <c r="G46" s="730"/>
      <c r="H46" s="729">
        <f t="shared" si="34"/>
        <v>0</v>
      </c>
      <c r="I46" s="726"/>
      <c r="J46" s="353">
        <f t="shared" ref="J46:AH46" si="36">IF($I12&gt;=25,$H46,IF(J$43&lt;=$I12,$H46,IF(J$43&lt;=($I12*($AE12+1)),$H46,0)))</f>
        <v>0</v>
      </c>
      <c r="K46" s="353">
        <f t="shared" si="36"/>
        <v>0</v>
      </c>
      <c r="L46" s="353">
        <f t="shared" si="36"/>
        <v>0</v>
      </c>
      <c r="M46" s="353">
        <f t="shared" si="36"/>
        <v>0</v>
      </c>
      <c r="N46" s="353">
        <f t="shared" si="36"/>
        <v>0</v>
      </c>
      <c r="O46" s="353">
        <f t="shared" si="36"/>
        <v>0</v>
      </c>
      <c r="P46" s="353">
        <f t="shared" si="36"/>
        <v>0</v>
      </c>
      <c r="Q46" s="353">
        <f t="shared" si="36"/>
        <v>0</v>
      </c>
      <c r="R46" s="353">
        <f t="shared" si="36"/>
        <v>0</v>
      </c>
      <c r="S46" s="353">
        <f t="shared" si="36"/>
        <v>0</v>
      </c>
      <c r="T46" s="353">
        <f t="shared" si="36"/>
        <v>0</v>
      </c>
      <c r="U46" s="353">
        <f t="shared" si="36"/>
        <v>0</v>
      </c>
      <c r="V46" s="353">
        <f t="shared" si="36"/>
        <v>0</v>
      </c>
      <c r="W46" s="353">
        <f t="shared" si="36"/>
        <v>0</v>
      </c>
      <c r="X46" s="353">
        <f t="shared" si="36"/>
        <v>0</v>
      </c>
      <c r="Y46" s="353">
        <f t="shared" si="36"/>
        <v>0</v>
      </c>
      <c r="Z46" s="353">
        <f t="shared" si="36"/>
        <v>0</v>
      </c>
      <c r="AA46" s="353">
        <f t="shared" si="36"/>
        <v>0</v>
      </c>
      <c r="AB46" s="353">
        <f t="shared" si="36"/>
        <v>0</v>
      </c>
      <c r="AC46" s="353">
        <f t="shared" si="36"/>
        <v>0</v>
      </c>
      <c r="AD46" s="353">
        <f t="shared" si="36"/>
        <v>0</v>
      </c>
      <c r="AE46" s="353">
        <f t="shared" si="36"/>
        <v>0</v>
      </c>
      <c r="AF46" s="353">
        <f t="shared" si="36"/>
        <v>0</v>
      </c>
      <c r="AG46" s="353">
        <f t="shared" si="36"/>
        <v>0</v>
      </c>
      <c r="AH46" s="353">
        <f t="shared" si="36"/>
        <v>0</v>
      </c>
      <c r="AI46" s="354">
        <f t="shared" si="33"/>
        <v>0</v>
      </c>
      <c r="AJ46" s="151"/>
      <c r="AK46" s="151"/>
      <c r="AL46" s="151"/>
      <c r="AM46" s="151"/>
      <c r="AN46" s="65"/>
    </row>
    <row r="47" spans="2:40" ht="15" thickBot="1" x14ac:dyDescent="0.4">
      <c r="B47" s="15"/>
      <c r="C47" s="133">
        <f t="shared" si="31"/>
        <v>4</v>
      </c>
      <c r="D47" s="358">
        <f>W13</f>
        <v>0</v>
      </c>
      <c r="E47" s="359"/>
      <c r="F47" s="359"/>
      <c r="G47" s="359"/>
      <c r="H47" s="358">
        <f t="shared" si="34"/>
        <v>0</v>
      </c>
      <c r="I47" s="123"/>
      <c r="J47" s="353">
        <f t="shared" ref="J47:AH47" si="37">IF($I13&gt;=25,$H47,IF(J$43&lt;=$I13,$H47,IF(J$43&lt;=($I13*($AE13+1)),$H47,0)))</f>
        <v>0</v>
      </c>
      <c r="K47" s="353">
        <f t="shared" si="37"/>
        <v>0</v>
      </c>
      <c r="L47" s="353">
        <f t="shared" si="37"/>
        <v>0</v>
      </c>
      <c r="M47" s="353">
        <f t="shared" si="37"/>
        <v>0</v>
      </c>
      <c r="N47" s="353">
        <f t="shared" si="37"/>
        <v>0</v>
      </c>
      <c r="O47" s="353">
        <f t="shared" si="37"/>
        <v>0</v>
      </c>
      <c r="P47" s="353">
        <f t="shared" si="37"/>
        <v>0</v>
      </c>
      <c r="Q47" s="353">
        <f t="shared" si="37"/>
        <v>0</v>
      </c>
      <c r="R47" s="353">
        <f t="shared" si="37"/>
        <v>0</v>
      </c>
      <c r="S47" s="353">
        <f t="shared" si="37"/>
        <v>0</v>
      </c>
      <c r="T47" s="353">
        <f t="shared" si="37"/>
        <v>0</v>
      </c>
      <c r="U47" s="353">
        <f t="shared" si="37"/>
        <v>0</v>
      </c>
      <c r="V47" s="353">
        <f t="shared" si="37"/>
        <v>0</v>
      </c>
      <c r="W47" s="353">
        <f t="shared" si="37"/>
        <v>0</v>
      </c>
      <c r="X47" s="353">
        <f t="shared" si="37"/>
        <v>0</v>
      </c>
      <c r="Y47" s="353">
        <f t="shared" si="37"/>
        <v>0</v>
      </c>
      <c r="Z47" s="353">
        <f t="shared" si="37"/>
        <v>0</v>
      </c>
      <c r="AA47" s="353">
        <f t="shared" si="37"/>
        <v>0</v>
      </c>
      <c r="AB47" s="353">
        <f t="shared" si="37"/>
        <v>0</v>
      </c>
      <c r="AC47" s="353">
        <f t="shared" si="37"/>
        <v>0</v>
      </c>
      <c r="AD47" s="353">
        <f t="shared" si="37"/>
        <v>0</v>
      </c>
      <c r="AE47" s="353">
        <f t="shared" si="37"/>
        <v>0</v>
      </c>
      <c r="AF47" s="353">
        <f t="shared" si="37"/>
        <v>0</v>
      </c>
      <c r="AG47" s="353">
        <f t="shared" si="37"/>
        <v>0</v>
      </c>
      <c r="AH47" s="353">
        <f t="shared" si="37"/>
        <v>0</v>
      </c>
      <c r="AI47" s="354">
        <f t="shared" si="33"/>
        <v>0</v>
      </c>
      <c r="AJ47" s="151"/>
      <c r="AK47" s="151"/>
      <c r="AL47" s="151"/>
      <c r="AM47" s="151"/>
      <c r="AN47" s="65"/>
    </row>
    <row r="48" spans="2:40" ht="15" thickBot="1" x14ac:dyDescent="0.4">
      <c r="B48" s="15"/>
      <c r="C48" s="732">
        <f t="shared" si="31"/>
        <v>5</v>
      </c>
      <c r="D48" s="729">
        <f>W14</f>
        <v>0</v>
      </c>
      <c r="E48" s="730"/>
      <c r="F48" s="730"/>
      <c r="G48" s="730"/>
      <c r="H48" s="729">
        <f t="shared" si="34"/>
        <v>0</v>
      </c>
      <c r="I48" s="726"/>
      <c r="J48" s="353">
        <f t="shared" ref="J48:AH48" si="38">IF($I14&gt;=25,$H48,IF(J$43&lt;=$I14,$H48,IF(J$43&lt;=($I14*($AE14+1)),$H48,0)))</f>
        <v>0</v>
      </c>
      <c r="K48" s="353">
        <f t="shared" si="38"/>
        <v>0</v>
      </c>
      <c r="L48" s="353">
        <f t="shared" si="38"/>
        <v>0</v>
      </c>
      <c r="M48" s="353">
        <f t="shared" si="38"/>
        <v>0</v>
      </c>
      <c r="N48" s="353">
        <f t="shared" si="38"/>
        <v>0</v>
      </c>
      <c r="O48" s="353">
        <f t="shared" si="38"/>
        <v>0</v>
      </c>
      <c r="P48" s="353">
        <f t="shared" si="38"/>
        <v>0</v>
      </c>
      <c r="Q48" s="353">
        <f t="shared" si="38"/>
        <v>0</v>
      </c>
      <c r="R48" s="353">
        <f t="shared" si="38"/>
        <v>0</v>
      </c>
      <c r="S48" s="353">
        <f t="shared" si="38"/>
        <v>0</v>
      </c>
      <c r="T48" s="353">
        <f t="shared" si="38"/>
        <v>0</v>
      </c>
      <c r="U48" s="353">
        <f t="shared" si="38"/>
        <v>0</v>
      </c>
      <c r="V48" s="353">
        <f t="shared" si="38"/>
        <v>0</v>
      </c>
      <c r="W48" s="353">
        <f t="shared" si="38"/>
        <v>0</v>
      </c>
      <c r="X48" s="353">
        <f t="shared" si="38"/>
        <v>0</v>
      </c>
      <c r="Y48" s="353">
        <f t="shared" si="38"/>
        <v>0</v>
      </c>
      <c r="Z48" s="353">
        <f t="shared" si="38"/>
        <v>0</v>
      </c>
      <c r="AA48" s="353">
        <f t="shared" si="38"/>
        <v>0</v>
      </c>
      <c r="AB48" s="353">
        <f t="shared" si="38"/>
        <v>0</v>
      </c>
      <c r="AC48" s="353">
        <f t="shared" si="38"/>
        <v>0</v>
      </c>
      <c r="AD48" s="353">
        <f t="shared" si="38"/>
        <v>0</v>
      </c>
      <c r="AE48" s="353">
        <f t="shared" si="38"/>
        <v>0</v>
      </c>
      <c r="AF48" s="353">
        <f t="shared" si="38"/>
        <v>0</v>
      </c>
      <c r="AG48" s="353">
        <f t="shared" si="38"/>
        <v>0</v>
      </c>
      <c r="AH48" s="353">
        <f t="shared" si="38"/>
        <v>0</v>
      </c>
      <c r="AI48" s="354">
        <f t="shared" si="33"/>
        <v>0</v>
      </c>
      <c r="AJ48" s="151"/>
      <c r="AK48" s="151"/>
      <c r="AL48" s="151"/>
      <c r="AM48" s="151"/>
      <c r="AN48" s="65"/>
    </row>
    <row r="49" spans="2:42" ht="15" thickBot="1" x14ac:dyDescent="0.4">
      <c r="B49" s="15"/>
      <c r="C49" s="135">
        <f t="shared" si="31"/>
        <v>6</v>
      </c>
      <c r="D49" s="358">
        <f>W16</f>
        <v>0</v>
      </c>
      <c r="E49" s="361"/>
      <c r="F49" s="361"/>
      <c r="G49" s="361"/>
      <c r="H49" s="358">
        <f t="shared" si="34"/>
        <v>0</v>
      </c>
      <c r="I49" s="125"/>
      <c r="J49" s="353">
        <f t="shared" ref="J49:AH49" si="39">IF($I16&gt;=25,$H49,IF(J$43&lt;=$I16,$H49,IF(J$43&lt;=($I16*($AE16+1)),$H49,0)))</f>
        <v>0</v>
      </c>
      <c r="K49" s="353">
        <f t="shared" si="39"/>
        <v>0</v>
      </c>
      <c r="L49" s="353">
        <f t="shared" si="39"/>
        <v>0</v>
      </c>
      <c r="M49" s="353">
        <f t="shared" si="39"/>
        <v>0</v>
      </c>
      <c r="N49" s="353">
        <f t="shared" si="39"/>
        <v>0</v>
      </c>
      <c r="O49" s="353">
        <f t="shared" si="39"/>
        <v>0</v>
      </c>
      <c r="P49" s="353">
        <f t="shared" si="39"/>
        <v>0</v>
      </c>
      <c r="Q49" s="353">
        <f t="shared" si="39"/>
        <v>0</v>
      </c>
      <c r="R49" s="353">
        <f t="shared" si="39"/>
        <v>0</v>
      </c>
      <c r="S49" s="353">
        <f t="shared" si="39"/>
        <v>0</v>
      </c>
      <c r="T49" s="353">
        <f t="shared" si="39"/>
        <v>0</v>
      </c>
      <c r="U49" s="353">
        <f t="shared" si="39"/>
        <v>0</v>
      </c>
      <c r="V49" s="353">
        <f t="shared" si="39"/>
        <v>0</v>
      </c>
      <c r="W49" s="353">
        <f t="shared" si="39"/>
        <v>0</v>
      </c>
      <c r="X49" s="353">
        <f t="shared" si="39"/>
        <v>0</v>
      </c>
      <c r="Y49" s="353">
        <f t="shared" si="39"/>
        <v>0</v>
      </c>
      <c r="Z49" s="353">
        <f t="shared" si="39"/>
        <v>0</v>
      </c>
      <c r="AA49" s="353">
        <f t="shared" si="39"/>
        <v>0</v>
      </c>
      <c r="AB49" s="353">
        <f t="shared" si="39"/>
        <v>0</v>
      </c>
      <c r="AC49" s="353">
        <f t="shared" si="39"/>
        <v>0</v>
      </c>
      <c r="AD49" s="353">
        <f t="shared" si="39"/>
        <v>0</v>
      </c>
      <c r="AE49" s="353">
        <f t="shared" si="39"/>
        <v>0</v>
      </c>
      <c r="AF49" s="353">
        <f t="shared" si="39"/>
        <v>0</v>
      </c>
      <c r="AG49" s="353">
        <f t="shared" si="39"/>
        <v>0</v>
      </c>
      <c r="AH49" s="353">
        <f t="shared" si="39"/>
        <v>0</v>
      </c>
      <c r="AI49" s="354">
        <f t="shared" si="33"/>
        <v>0</v>
      </c>
      <c r="AJ49" s="151"/>
      <c r="AK49" s="151"/>
      <c r="AL49" s="151"/>
      <c r="AM49" s="151"/>
      <c r="AN49" s="65"/>
    </row>
    <row r="50" spans="2:42" ht="15" thickBot="1" x14ac:dyDescent="0.4">
      <c r="B50" s="15"/>
      <c r="C50" s="732">
        <f t="shared" si="31"/>
        <v>7</v>
      </c>
      <c r="D50" s="729">
        <f>W17</f>
        <v>0</v>
      </c>
      <c r="E50" s="733"/>
      <c r="F50" s="733"/>
      <c r="G50" s="733"/>
      <c r="H50" s="729">
        <f t="shared" si="34"/>
        <v>0</v>
      </c>
      <c r="I50" s="727"/>
      <c r="J50" s="353">
        <f t="shared" ref="J50:AH50" si="40">IF($I17&gt;=25,$H50,IF(J$43&lt;=$I17,$H50,IF(J$43&lt;=($I17*($AE17+1)),$H50,0)))</f>
        <v>0</v>
      </c>
      <c r="K50" s="353">
        <f t="shared" si="40"/>
        <v>0</v>
      </c>
      <c r="L50" s="353">
        <f t="shared" si="40"/>
        <v>0</v>
      </c>
      <c r="M50" s="353">
        <f t="shared" si="40"/>
        <v>0</v>
      </c>
      <c r="N50" s="353">
        <f t="shared" si="40"/>
        <v>0</v>
      </c>
      <c r="O50" s="353">
        <f t="shared" si="40"/>
        <v>0</v>
      </c>
      <c r="P50" s="353">
        <f t="shared" si="40"/>
        <v>0</v>
      </c>
      <c r="Q50" s="353">
        <f t="shared" si="40"/>
        <v>0</v>
      </c>
      <c r="R50" s="353">
        <f t="shared" si="40"/>
        <v>0</v>
      </c>
      <c r="S50" s="353">
        <f t="shared" si="40"/>
        <v>0</v>
      </c>
      <c r="T50" s="353">
        <f t="shared" si="40"/>
        <v>0</v>
      </c>
      <c r="U50" s="353">
        <f t="shared" si="40"/>
        <v>0</v>
      </c>
      <c r="V50" s="353">
        <f t="shared" si="40"/>
        <v>0</v>
      </c>
      <c r="W50" s="353">
        <f t="shared" si="40"/>
        <v>0</v>
      </c>
      <c r="X50" s="353">
        <f t="shared" si="40"/>
        <v>0</v>
      </c>
      <c r="Y50" s="353">
        <f t="shared" si="40"/>
        <v>0</v>
      </c>
      <c r="Z50" s="353">
        <f t="shared" si="40"/>
        <v>0</v>
      </c>
      <c r="AA50" s="353">
        <f t="shared" si="40"/>
        <v>0</v>
      </c>
      <c r="AB50" s="353">
        <f t="shared" si="40"/>
        <v>0</v>
      </c>
      <c r="AC50" s="353">
        <f t="shared" si="40"/>
        <v>0</v>
      </c>
      <c r="AD50" s="353">
        <f t="shared" si="40"/>
        <v>0</v>
      </c>
      <c r="AE50" s="353">
        <f t="shared" si="40"/>
        <v>0</v>
      </c>
      <c r="AF50" s="353">
        <f t="shared" si="40"/>
        <v>0</v>
      </c>
      <c r="AG50" s="353">
        <f t="shared" si="40"/>
        <v>0</v>
      </c>
      <c r="AH50" s="353">
        <f t="shared" si="40"/>
        <v>0</v>
      </c>
      <c r="AI50" s="354">
        <f t="shared" si="33"/>
        <v>0</v>
      </c>
      <c r="AJ50" s="151"/>
      <c r="AK50" s="151"/>
      <c r="AL50" s="151"/>
      <c r="AM50" s="151"/>
      <c r="AN50" s="65"/>
    </row>
    <row r="51" spans="2:42" ht="15" thickBot="1" x14ac:dyDescent="0.4">
      <c r="B51" s="15"/>
      <c r="C51" s="135">
        <f t="shared" si="31"/>
        <v>8</v>
      </c>
      <c r="D51" s="358">
        <f>W18</f>
        <v>0</v>
      </c>
      <c r="E51" s="361"/>
      <c r="F51" s="361"/>
      <c r="G51" s="361"/>
      <c r="H51" s="358">
        <f t="shared" si="34"/>
        <v>0</v>
      </c>
      <c r="I51" s="125"/>
      <c r="J51" s="353">
        <f t="shared" ref="J51:AH51" si="41">IF($I18&gt;=25,$H51,IF(J$43&lt;=$I18,$H51,IF(J$43&lt;=($I18*($AE18+1)),$H51,0)))</f>
        <v>0</v>
      </c>
      <c r="K51" s="353">
        <f t="shared" si="41"/>
        <v>0</v>
      </c>
      <c r="L51" s="353">
        <f t="shared" si="41"/>
        <v>0</v>
      </c>
      <c r="M51" s="353">
        <f t="shared" si="41"/>
        <v>0</v>
      </c>
      <c r="N51" s="353">
        <f t="shared" si="41"/>
        <v>0</v>
      </c>
      <c r="O51" s="353">
        <f t="shared" si="41"/>
        <v>0</v>
      </c>
      <c r="P51" s="353">
        <f t="shared" si="41"/>
        <v>0</v>
      </c>
      <c r="Q51" s="353">
        <f t="shared" si="41"/>
        <v>0</v>
      </c>
      <c r="R51" s="353">
        <f t="shared" si="41"/>
        <v>0</v>
      </c>
      <c r="S51" s="353">
        <f t="shared" si="41"/>
        <v>0</v>
      </c>
      <c r="T51" s="353">
        <f t="shared" si="41"/>
        <v>0</v>
      </c>
      <c r="U51" s="353">
        <f t="shared" si="41"/>
        <v>0</v>
      </c>
      <c r="V51" s="353">
        <f t="shared" si="41"/>
        <v>0</v>
      </c>
      <c r="W51" s="353">
        <f t="shared" si="41"/>
        <v>0</v>
      </c>
      <c r="X51" s="353">
        <f t="shared" si="41"/>
        <v>0</v>
      </c>
      <c r="Y51" s="353">
        <f t="shared" si="41"/>
        <v>0</v>
      </c>
      <c r="Z51" s="353">
        <f t="shared" si="41"/>
        <v>0</v>
      </c>
      <c r="AA51" s="353">
        <f t="shared" si="41"/>
        <v>0</v>
      </c>
      <c r="AB51" s="353">
        <f t="shared" si="41"/>
        <v>0</v>
      </c>
      <c r="AC51" s="353">
        <f t="shared" si="41"/>
        <v>0</v>
      </c>
      <c r="AD51" s="353">
        <f t="shared" si="41"/>
        <v>0</v>
      </c>
      <c r="AE51" s="353">
        <f t="shared" si="41"/>
        <v>0</v>
      </c>
      <c r="AF51" s="353">
        <f t="shared" si="41"/>
        <v>0</v>
      </c>
      <c r="AG51" s="353">
        <f t="shared" si="41"/>
        <v>0</v>
      </c>
      <c r="AH51" s="353">
        <f t="shared" si="41"/>
        <v>0</v>
      </c>
      <c r="AI51" s="354">
        <f t="shared" si="33"/>
        <v>0</v>
      </c>
      <c r="AJ51" s="151"/>
      <c r="AK51" s="151"/>
      <c r="AL51" s="151"/>
      <c r="AM51" s="151"/>
      <c r="AN51" s="65"/>
    </row>
    <row r="52" spans="2:42" ht="15" thickBot="1" x14ac:dyDescent="0.4">
      <c r="B52" s="15"/>
      <c r="C52" s="732">
        <f t="shared" si="31"/>
        <v>9</v>
      </c>
      <c r="D52" s="729">
        <f>W19</f>
        <v>0</v>
      </c>
      <c r="E52" s="733"/>
      <c r="F52" s="733"/>
      <c r="G52" s="733"/>
      <c r="H52" s="729">
        <f t="shared" si="34"/>
        <v>0</v>
      </c>
      <c r="I52" s="727"/>
      <c r="J52" s="353">
        <f t="shared" ref="J52:AH52" si="42">IF($I19&gt;=25,$H52,IF(J$43&lt;=$I19,$H52,IF(J$43&lt;=($I19*($AE19+1)),$H52,0)))</f>
        <v>0</v>
      </c>
      <c r="K52" s="353">
        <f t="shared" si="42"/>
        <v>0</v>
      </c>
      <c r="L52" s="353">
        <f t="shared" si="42"/>
        <v>0</v>
      </c>
      <c r="M52" s="353">
        <f t="shared" si="42"/>
        <v>0</v>
      </c>
      <c r="N52" s="353">
        <f t="shared" si="42"/>
        <v>0</v>
      </c>
      <c r="O52" s="353">
        <f t="shared" si="42"/>
        <v>0</v>
      </c>
      <c r="P52" s="353">
        <f t="shared" si="42"/>
        <v>0</v>
      </c>
      <c r="Q52" s="353">
        <f t="shared" si="42"/>
        <v>0</v>
      </c>
      <c r="R52" s="353">
        <f t="shared" si="42"/>
        <v>0</v>
      </c>
      <c r="S52" s="353">
        <f t="shared" si="42"/>
        <v>0</v>
      </c>
      <c r="T52" s="353">
        <f t="shared" si="42"/>
        <v>0</v>
      </c>
      <c r="U52" s="353">
        <f t="shared" si="42"/>
        <v>0</v>
      </c>
      <c r="V52" s="353">
        <f t="shared" si="42"/>
        <v>0</v>
      </c>
      <c r="W52" s="353">
        <f t="shared" si="42"/>
        <v>0</v>
      </c>
      <c r="X52" s="353">
        <f t="shared" si="42"/>
        <v>0</v>
      </c>
      <c r="Y52" s="353">
        <f t="shared" si="42"/>
        <v>0</v>
      </c>
      <c r="Z52" s="353">
        <f t="shared" si="42"/>
        <v>0</v>
      </c>
      <c r="AA52" s="353">
        <f t="shared" si="42"/>
        <v>0</v>
      </c>
      <c r="AB52" s="353">
        <f t="shared" si="42"/>
        <v>0</v>
      </c>
      <c r="AC52" s="353">
        <f t="shared" si="42"/>
        <v>0</v>
      </c>
      <c r="AD52" s="353">
        <f t="shared" si="42"/>
        <v>0</v>
      </c>
      <c r="AE52" s="353">
        <f t="shared" si="42"/>
        <v>0</v>
      </c>
      <c r="AF52" s="353">
        <f t="shared" si="42"/>
        <v>0</v>
      </c>
      <c r="AG52" s="353">
        <f t="shared" si="42"/>
        <v>0</v>
      </c>
      <c r="AH52" s="353">
        <f t="shared" si="42"/>
        <v>0</v>
      </c>
      <c r="AI52" s="354">
        <f t="shared" si="33"/>
        <v>0</v>
      </c>
      <c r="AJ52" s="151"/>
      <c r="AK52" s="151"/>
      <c r="AL52" s="151"/>
      <c r="AM52" s="151"/>
      <c r="AN52" s="65"/>
    </row>
    <row r="53" spans="2:42" ht="15.75" customHeight="1" thickBot="1" x14ac:dyDescent="0.4">
      <c r="B53" s="15"/>
      <c r="C53" s="135">
        <f t="shared" si="31"/>
        <v>10</v>
      </c>
      <c r="D53" s="358">
        <f>W20</f>
        <v>0</v>
      </c>
      <c r="E53" s="361"/>
      <c r="F53" s="361"/>
      <c r="G53" s="361"/>
      <c r="H53" s="358">
        <f t="shared" si="34"/>
        <v>0</v>
      </c>
      <c r="I53" s="125"/>
      <c r="J53" s="353">
        <f t="shared" ref="J53:AH53" si="43">IF($I20&gt;=25,$H53,IF(J$43&lt;=$I20,$H53,IF(J$43&lt;=($I20*($AE20+1)),$H53,0)))</f>
        <v>0</v>
      </c>
      <c r="K53" s="353">
        <f t="shared" si="43"/>
        <v>0</v>
      </c>
      <c r="L53" s="353">
        <f t="shared" si="43"/>
        <v>0</v>
      </c>
      <c r="M53" s="353">
        <f t="shared" si="43"/>
        <v>0</v>
      </c>
      <c r="N53" s="353">
        <f t="shared" si="43"/>
        <v>0</v>
      </c>
      <c r="O53" s="353">
        <f t="shared" si="43"/>
        <v>0</v>
      </c>
      <c r="P53" s="353">
        <f t="shared" si="43"/>
        <v>0</v>
      </c>
      <c r="Q53" s="353">
        <f t="shared" si="43"/>
        <v>0</v>
      </c>
      <c r="R53" s="353">
        <f t="shared" si="43"/>
        <v>0</v>
      </c>
      <c r="S53" s="353">
        <f t="shared" si="43"/>
        <v>0</v>
      </c>
      <c r="T53" s="353">
        <f t="shared" si="43"/>
        <v>0</v>
      </c>
      <c r="U53" s="353">
        <f t="shared" si="43"/>
        <v>0</v>
      </c>
      <c r="V53" s="353">
        <f t="shared" si="43"/>
        <v>0</v>
      </c>
      <c r="W53" s="353">
        <f t="shared" si="43"/>
        <v>0</v>
      </c>
      <c r="X53" s="353">
        <f t="shared" si="43"/>
        <v>0</v>
      </c>
      <c r="Y53" s="353">
        <f t="shared" si="43"/>
        <v>0</v>
      </c>
      <c r="Z53" s="353">
        <f t="shared" si="43"/>
        <v>0</v>
      </c>
      <c r="AA53" s="353">
        <f t="shared" si="43"/>
        <v>0</v>
      </c>
      <c r="AB53" s="353">
        <f t="shared" si="43"/>
        <v>0</v>
      </c>
      <c r="AC53" s="353">
        <f t="shared" si="43"/>
        <v>0</v>
      </c>
      <c r="AD53" s="353">
        <f t="shared" si="43"/>
        <v>0</v>
      </c>
      <c r="AE53" s="353">
        <f t="shared" si="43"/>
        <v>0</v>
      </c>
      <c r="AF53" s="353">
        <f t="shared" si="43"/>
        <v>0</v>
      </c>
      <c r="AG53" s="353">
        <f t="shared" si="43"/>
        <v>0</v>
      </c>
      <c r="AH53" s="353">
        <f t="shared" si="43"/>
        <v>0</v>
      </c>
      <c r="AI53" s="355">
        <f>SUM(P53:AH53)</f>
        <v>0</v>
      </c>
      <c r="AJ53" s="151"/>
      <c r="AK53" s="151"/>
      <c r="AL53" s="151"/>
      <c r="AM53" s="151"/>
      <c r="AN53" s="65"/>
    </row>
    <row r="54" spans="2:42" ht="15" thickBot="1" x14ac:dyDescent="0.4">
      <c r="B54" s="15"/>
      <c r="C54" s="137"/>
      <c r="D54" s="134"/>
      <c r="E54" s="134"/>
      <c r="F54" s="134"/>
      <c r="G54" s="134"/>
      <c r="H54" s="123"/>
      <c r="I54" s="127" t="s">
        <v>39</v>
      </c>
      <c r="J54" s="356">
        <f t="shared" ref="J54:AH54" si="44">SUM(J44:J53)</f>
        <v>0</v>
      </c>
      <c r="K54" s="356">
        <f t="shared" si="44"/>
        <v>0</v>
      </c>
      <c r="L54" s="356">
        <f t="shared" si="44"/>
        <v>0</v>
      </c>
      <c r="M54" s="356">
        <f t="shared" si="44"/>
        <v>0</v>
      </c>
      <c r="N54" s="356">
        <f t="shared" si="44"/>
        <v>0</v>
      </c>
      <c r="O54" s="356">
        <f t="shared" si="44"/>
        <v>0</v>
      </c>
      <c r="P54" s="356">
        <f t="shared" si="44"/>
        <v>0</v>
      </c>
      <c r="Q54" s="356">
        <f t="shared" si="44"/>
        <v>0</v>
      </c>
      <c r="R54" s="356">
        <f t="shared" si="44"/>
        <v>0</v>
      </c>
      <c r="S54" s="356">
        <f t="shared" si="44"/>
        <v>0</v>
      </c>
      <c r="T54" s="356">
        <f t="shared" si="44"/>
        <v>0</v>
      </c>
      <c r="U54" s="356">
        <f t="shared" si="44"/>
        <v>0</v>
      </c>
      <c r="V54" s="356">
        <f t="shared" si="44"/>
        <v>0</v>
      </c>
      <c r="W54" s="356">
        <f t="shared" si="44"/>
        <v>0</v>
      </c>
      <c r="X54" s="356">
        <f t="shared" si="44"/>
        <v>0</v>
      </c>
      <c r="Y54" s="356">
        <f t="shared" si="44"/>
        <v>0</v>
      </c>
      <c r="Z54" s="356">
        <f t="shared" si="44"/>
        <v>0</v>
      </c>
      <c r="AA54" s="356">
        <f t="shared" si="44"/>
        <v>0</v>
      </c>
      <c r="AB54" s="356">
        <f t="shared" si="44"/>
        <v>0</v>
      </c>
      <c r="AC54" s="356">
        <f t="shared" si="44"/>
        <v>0</v>
      </c>
      <c r="AD54" s="356">
        <f t="shared" si="44"/>
        <v>0</v>
      </c>
      <c r="AE54" s="356">
        <f t="shared" si="44"/>
        <v>0</v>
      </c>
      <c r="AF54" s="356">
        <f t="shared" si="44"/>
        <v>0</v>
      </c>
      <c r="AG54" s="356">
        <f t="shared" si="44"/>
        <v>0</v>
      </c>
      <c r="AH54" s="356">
        <f t="shared" si="44"/>
        <v>0</v>
      </c>
      <c r="AI54" s="357">
        <f>SUM(AI44:AI53)</f>
        <v>0</v>
      </c>
      <c r="AJ54" s="151"/>
      <c r="AK54" s="151"/>
      <c r="AL54" s="151"/>
      <c r="AM54" s="151"/>
      <c r="AN54" s="65"/>
    </row>
    <row r="55" spans="2:42" ht="24.75" customHeight="1" thickBot="1" x14ac:dyDescent="0.4">
      <c r="B55" s="15"/>
      <c r="C55" s="13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3"/>
      <c r="AJ55" s="151"/>
      <c r="AK55" s="151"/>
      <c r="AL55" s="151"/>
      <c r="AM55" s="151"/>
      <c r="AN55" s="65"/>
    </row>
    <row r="56" spans="2:42" ht="24.75" customHeight="1" x14ac:dyDescent="0.35">
      <c r="B56" s="15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51"/>
      <c r="AK56" s="151"/>
      <c r="AL56" s="151"/>
      <c r="AM56" s="151"/>
      <c r="AN56" s="65"/>
      <c r="AO56" s="152"/>
      <c r="AP56" s="148"/>
    </row>
    <row r="57" spans="2:42" x14ac:dyDescent="0.35">
      <c r="B57" s="15"/>
      <c r="C57" s="2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65"/>
      <c r="AO57" s="152"/>
      <c r="AP57" s="148"/>
    </row>
    <row r="58" spans="2:42" x14ac:dyDescent="0.3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65"/>
      <c r="AO58" s="152"/>
      <c r="AP58" s="148"/>
    </row>
    <row r="59" spans="2:42" ht="15" thickBot="1" x14ac:dyDescent="0.4">
      <c r="B59" s="145"/>
      <c r="C59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2"/>
      <c r="AO59" s="152"/>
      <c r="AP59" s="148"/>
    </row>
    <row r="60" spans="2:42" x14ac:dyDescent="0.35">
      <c r="AD60" s="3"/>
      <c r="AE60" s="3"/>
      <c r="AP60" s="80"/>
    </row>
    <row r="61" spans="2:42" x14ac:dyDescent="0.35">
      <c r="AD61" s="3"/>
      <c r="AE61" s="3"/>
      <c r="AP61" s="80"/>
    </row>
    <row r="62" spans="2:42" x14ac:dyDescent="0.35">
      <c r="AF62" s="4"/>
      <c r="AP62" s="80"/>
    </row>
    <row r="63" spans="2:42" x14ac:dyDescent="0.35">
      <c r="AF63" s="4"/>
      <c r="AP63" s="80"/>
    </row>
    <row r="64" spans="2:42" x14ac:dyDescent="0.35">
      <c r="AO64" s="80"/>
    </row>
    <row r="65" spans="41:41" x14ac:dyDescent="0.35">
      <c r="AO65" s="80"/>
    </row>
    <row r="66" spans="41:41" x14ac:dyDescent="0.35">
      <c r="AO66" s="80"/>
    </row>
    <row r="67" spans="41:41" x14ac:dyDescent="0.35">
      <c r="AO67" s="80"/>
    </row>
    <row r="68" spans="41:41" x14ac:dyDescent="0.35">
      <c r="AO68" s="80"/>
    </row>
    <row r="69" spans="41:41" x14ac:dyDescent="0.35">
      <c r="AO69" s="80"/>
    </row>
    <row r="70" spans="41:41" x14ac:dyDescent="0.35">
      <c r="AO70" s="80"/>
    </row>
    <row r="71" spans="41:41" x14ac:dyDescent="0.35">
      <c r="AO71" s="80"/>
    </row>
    <row r="72" spans="41:41" x14ac:dyDescent="0.35">
      <c r="AO72" s="80"/>
    </row>
    <row r="73" spans="41:41" x14ac:dyDescent="0.35">
      <c r="AO73" s="80"/>
    </row>
    <row r="74" spans="41:41" x14ac:dyDescent="0.35">
      <c r="AO74" s="80"/>
    </row>
    <row r="75" spans="41:41" x14ac:dyDescent="0.35">
      <c r="AO75" s="80"/>
    </row>
    <row r="76" spans="41:41" x14ac:dyDescent="0.35">
      <c r="AO76" s="80"/>
    </row>
    <row r="77" spans="41:41" x14ac:dyDescent="0.35">
      <c r="AO77" s="80"/>
    </row>
    <row r="78" spans="41:41" x14ac:dyDescent="0.35">
      <c r="AO78" s="80"/>
    </row>
    <row r="79" spans="41:41" x14ac:dyDescent="0.35">
      <c r="AO79" s="80"/>
    </row>
    <row r="80" spans="41:41" x14ac:dyDescent="0.35">
      <c r="AO80" s="80"/>
    </row>
    <row r="81" spans="41:41" x14ac:dyDescent="0.35">
      <c r="AO81" s="80"/>
    </row>
    <row r="82" spans="41:41" x14ac:dyDescent="0.35">
      <c r="AO82" s="80"/>
    </row>
    <row r="83" spans="41:41" x14ac:dyDescent="0.35">
      <c r="AO83" s="80"/>
    </row>
    <row r="84" spans="41:41" x14ac:dyDescent="0.35">
      <c r="AO84" s="80"/>
    </row>
    <row r="85" spans="41:41" x14ac:dyDescent="0.35">
      <c r="AO85" s="80"/>
    </row>
    <row r="86" spans="41:41" x14ac:dyDescent="0.35">
      <c r="AO86" s="80"/>
    </row>
    <row r="87" spans="41:41" x14ac:dyDescent="0.35">
      <c r="AO87" s="80"/>
    </row>
    <row r="88" spans="41:41" x14ac:dyDescent="0.35">
      <c r="AO88" s="80"/>
    </row>
    <row r="89" spans="41:41" x14ac:dyDescent="0.35">
      <c r="AO89" s="80"/>
    </row>
    <row r="90" spans="41:41" x14ac:dyDescent="0.35">
      <c r="AO90" s="80"/>
    </row>
    <row r="91" spans="41:41" x14ac:dyDescent="0.35">
      <c r="AO91" s="80"/>
    </row>
    <row r="92" spans="41:41" x14ac:dyDescent="0.35">
      <c r="AO92" s="80"/>
    </row>
    <row r="93" spans="41:41" x14ac:dyDescent="0.35">
      <c r="AO93" s="80"/>
    </row>
    <row r="95" spans="41:41" x14ac:dyDescent="0.35">
      <c r="AO95" s="80"/>
    </row>
    <row r="97" spans="41:41" x14ac:dyDescent="0.35">
      <c r="AO97" s="80"/>
    </row>
    <row r="99" spans="41:41" x14ac:dyDescent="0.35">
      <c r="AO99" s="80"/>
    </row>
    <row r="101" spans="41:41" x14ac:dyDescent="0.35">
      <c r="AO101" s="80"/>
    </row>
    <row r="103" spans="41:41" x14ac:dyDescent="0.35">
      <c r="AO103" s="80"/>
    </row>
    <row r="105" spans="41:41" x14ac:dyDescent="0.35">
      <c r="AO105" s="80"/>
    </row>
    <row r="107" spans="41:41" x14ac:dyDescent="0.35">
      <c r="AO107" s="80"/>
    </row>
    <row r="108" spans="41:41" x14ac:dyDescent="0.35">
      <c r="AO108" s="3">
        <v>76</v>
      </c>
    </row>
    <row r="109" spans="41:41" x14ac:dyDescent="0.35">
      <c r="AO109" s="80">
        <v>77</v>
      </c>
    </row>
    <row r="110" spans="41:41" x14ac:dyDescent="0.35">
      <c r="AO110" s="3">
        <v>78</v>
      </c>
    </row>
  </sheetData>
  <sheetProtection algorithmName="SHA-512" hashValue="Q/O+trxPQQrUF1S8oq0sBpZbNEeei+I0HrtLuJGCoL0kmnMu+wv1c9eeXelEqh9Uog5BkjrKu+xsy0ceU/UP3g==" saltValue="RbWq55OpFbF3zZZW4opxgQ==" spinCount="100000" sheet="1"/>
  <protectedRanges>
    <protectedRange sqref="J11:N14 R11:V14 R16:V20 AC10:AE14 AC16:AE20 AG11:AH14 AG16:AH20 D11:E14 M10:N10 T10:V10 H11:H14 E10 D16:N20" name="Folha3"/>
    <protectedRange sqref="L10" name="Folha2_1"/>
    <protectedRange sqref="F10:H10 F11:G14" name="Folha3_1"/>
    <protectedRange sqref="J10:K10" name="Folha3_2"/>
    <protectedRange sqref="R10:S10" name="Folha3_3"/>
    <protectedRange sqref="AG10:AH10" name="Folha3_4"/>
    <protectedRange sqref="D10" name="Folha3_5"/>
  </protectedRanges>
  <mergeCells count="27">
    <mergeCell ref="AG6:AM6"/>
    <mergeCell ref="J29:AI29"/>
    <mergeCell ref="J28:AI28"/>
    <mergeCell ref="H43:I43"/>
    <mergeCell ref="J7:O7"/>
    <mergeCell ref="R7:W7"/>
    <mergeCell ref="Z7:AA7"/>
    <mergeCell ref="J6:Q6"/>
    <mergeCell ref="J9:J20"/>
    <mergeCell ref="K9:K20"/>
    <mergeCell ref="L9:L20"/>
    <mergeCell ref="M9:M20"/>
    <mergeCell ref="N9:N20"/>
    <mergeCell ref="O9:O20"/>
    <mergeCell ref="P9:P20"/>
    <mergeCell ref="Q9:Q20"/>
    <mergeCell ref="R6:AF6"/>
    <mergeCell ref="C22:D22"/>
    <mergeCell ref="C23:D23"/>
    <mergeCell ref="H30:I30"/>
    <mergeCell ref="C24:D24"/>
    <mergeCell ref="C25:D25"/>
    <mergeCell ref="C3:E3"/>
    <mergeCell ref="C4:I4"/>
    <mergeCell ref="C5:E5"/>
    <mergeCell ref="C9:D9"/>
    <mergeCell ref="C15:D15"/>
  </mergeCells>
  <hyperlinks>
    <hyperlink ref="B1" location="'0.Ajuda'!A1" display="Home" xr:uid="{00000000-0004-0000-0300-000000000000}"/>
  </hyperlinks>
  <pageMargins left="0.7" right="0.7" top="0.75" bottom="0.75" header="0.3" footer="0.3"/>
  <pageSetup paperSize="9" scale="2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'16. Fatores de conversão'!$M$2:$M$3</xm:f>
          </x14:formula1>
          <xm:sqref>F1:G1 E10:E14 E16:E20</xm:sqref>
        </x14:dataValidation>
        <x14:dataValidation type="list" allowBlank="1" showInputMessage="1" showErrorMessage="1" xr:uid="{00000000-0002-0000-0300-000001000000}">
          <x14:formula1>
            <xm:f>'15. Valores-Padrão'!$C$8:$C$11</xm:f>
          </x14:formula1>
          <xm:sqref>F10:F14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14">
    <pageSetUpPr fitToPage="1"/>
  </sheetPr>
  <dimension ref="B1:BG111"/>
  <sheetViews>
    <sheetView showGridLines="0" zoomScale="70" zoomScaleNormal="70" workbookViewId="0"/>
  </sheetViews>
  <sheetFormatPr defaultColWidth="9.1796875" defaultRowHeight="14.5" x14ac:dyDescent="0.35"/>
  <cols>
    <col min="1" max="2" width="9.1796875" style="3"/>
    <col min="3" max="3" width="11.54296875" style="1" customWidth="1"/>
    <col min="4" max="4" width="43.26953125" style="3" customWidth="1"/>
    <col min="5" max="5" width="21.7265625" style="3" customWidth="1"/>
    <col min="6" max="6" width="62.26953125" style="3" customWidth="1"/>
    <col min="7" max="7" width="33.7265625" style="3" customWidth="1"/>
    <col min="8" max="8" width="11.453125" style="3" customWidth="1"/>
    <col min="9" max="9" width="19" style="3" customWidth="1"/>
    <col min="10" max="17" width="13.54296875" style="3" customWidth="1"/>
    <col min="18" max="18" width="15" style="3" customWidth="1"/>
    <col min="19" max="26" width="13.54296875" style="3" customWidth="1"/>
    <col min="27" max="27" width="16.54296875" style="3" customWidth="1"/>
    <col min="28" max="28" width="13.54296875" style="3" customWidth="1"/>
    <col min="29" max="30" width="13.54296875" style="4" customWidth="1"/>
    <col min="31" max="35" width="13.54296875" style="3" customWidth="1"/>
    <col min="36" max="36" width="16.7265625" style="3" customWidth="1"/>
    <col min="37" max="39" width="13.54296875" style="3" customWidth="1"/>
    <col min="40" max="40" width="11.81640625" style="3" customWidth="1"/>
    <col min="41" max="43" width="9.1796875" style="3"/>
    <col min="44" max="44" width="18.54296875" style="3" customWidth="1"/>
    <col min="45" max="45" width="25.7265625" style="3" customWidth="1"/>
    <col min="46" max="49" width="18.54296875" style="3" customWidth="1"/>
    <col min="50" max="53" width="11.26953125" style="3" customWidth="1"/>
    <col min="54" max="16384" width="9.1796875" style="3"/>
  </cols>
  <sheetData>
    <row r="1" spans="2:59" ht="15" thickBot="1" x14ac:dyDescent="0.4">
      <c r="B1" s="773" t="s">
        <v>490</v>
      </c>
    </row>
    <row r="2" spans="2:59" x14ac:dyDescent="0.3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0"/>
      <c r="AD2" s="60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</row>
    <row r="3" spans="2:59" ht="21" x14ac:dyDescent="0.35">
      <c r="B3" s="15"/>
      <c r="C3" s="1002" t="s">
        <v>21</v>
      </c>
      <c r="D3" s="1002"/>
      <c r="E3" s="1002"/>
      <c r="F3" s="250"/>
      <c r="G3" s="864"/>
      <c r="H3" s="250"/>
      <c r="I3" s="25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O3" s="12"/>
    </row>
    <row r="4" spans="2:59" ht="50.25" customHeight="1" x14ac:dyDescent="0.35">
      <c r="B4" s="15"/>
      <c r="C4" s="1003" t="s">
        <v>41</v>
      </c>
      <c r="D4" s="1003"/>
      <c r="E4" s="1003"/>
      <c r="F4" s="1003"/>
      <c r="G4" s="1003"/>
      <c r="H4" s="1003"/>
      <c r="I4" s="100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8"/>
      <c r="AD4" s="38"/>
      <c r="AE4" s="11"/>
      <c r="AF4" s="11"/>
      <c r="AG4" s="11"/>
      <c r="AH4" s="11"/>
      <c r="AI4" s="11"/>
      <c r="AO4" s="12"/>
    </row>
    <row r="5" spans="2:59" ht="38.25" customHeight="1" thickBot="1" x14ac:dyDescent="0.4">
      <c r="B5" s="15"/>
      <c r="C5" s="1004" t="s">
        <v>23</v>
      </c>
      <c r="D5" s="1004"/>
      <c r="E5" s="1004"/>
      <c r="F5" s="251"/>
      <c r="G5" s="865"/>
      <c r="H5" s="251"/>
      <c r="I5" s="251"/>
      <c r="J5" s="11"/>
      <c r="K5" s="11"/>
      <c r="L5" s="11"/>
      <c r="M5" s="11"/>
      <c r="N5" s="11"/>
      <c r="O5" s="11"/>
      <c r="P5" s="11"/>
      <c r="Q5" s="11"/>
      <c r="AO5" s="12"/>
    </row>
    <row r="6" spans="2:59" s="66" customFormat="1" ht="15" customHeight="1" thickBot="1" x14ac:dyDescent="0.4">
      <c r="B6" s="62"/>
      <c r="C6" s="63"/>
      <c r="D6" s="64"/>
      <c r="E6" s="64"/>
      <c r="F6" s="64"/>
      <c r="G6" s="64"/>
      <c r="H6" s="64"/>
      <c r="I6" s="64"/>
      <c r="J6" s="64"/>
      <c r="K6" s="1030" t="s">
        <v>13</v>
      </c>
      <c r="L6" s="1031"/>
      <c r="M6" s="1031"/>
      <c r="N6" s="1031"/>
      <c r="O6" s="1031"/>
      <c r="P6" s="1031"/>
      <c r="Q6" s="1031"/>
      <c r="R6" s="1032"/>
      <c r="S6" s="1030" t="s">
        <v>15</v>
      </c>
      <c r="T6" s="1031"/>
      <c r="U6" s="1031"/>
      <c r="V6" s="1031"/>
      <c r="W6" s="1031"/>
      <c r="X6" s="1031"/>
      <c r="Y6" s="1031"/>
      <c r="Z6" s="1031"/>
      <c r="AA6" s="1031"/>
      <c r="AB6" s="1031"/>
      <c r="AC6" s="1031"/>
      <c r="AD6" s="1031"/>
      <c r="AE6" s="1031"/>
      <c r="AF6" s="1031"/>
      <c r="AG6" s="1032"/>
      <c r="AH6" s="976" t="s">
        <v>0</v>
      </c>
      <c r="AI6" s="977"/>
      <c r="AJ6" s="977"/>
      <c r="AK6" s="977"/>
      <c r="AL6" s="977"/>
      <c r="AM6" s="977"/>
      <c r="AN6" s="978"/>
      <c r="AO6" s="12"/>
      <c r="AR6" s="64"/>
      <c r="AS6" s="64"/>
      <c r="AT6" s="64"/>
      <c r="AU6" s="172"/>
      <c r="AV6" s="172"/>
      <c r="AW6" s="64"/>
      <c r="AX6" s="64"/>
      <c r="AY6" s="64"/>
    </row>
    <row r="7" spans="2:59" s="80" customFormat="1" ht="51.75" customHeight="1" thickBot="1" x14ac:dyDescent="0.4">
      <c r="B7" s="67"/>
      <c r="C7" s="68"/>
      <c r="D7" s="69"/>
      <c r="E7" s="69"/>
      <c r="F7" s="69"/>
      <c r="G7" s="69"/>
      <c r="H7" s="70" t="s">
        <v>104</v>
      </c>
      <c r="I7" s="217" t="s">
        <v>177</v>
      </c>
      <c r="J7" s="71" t="s">
        <v>413</v>
      </c>
      <c r="K7" s="987" t="s">
        <v>130</v>
      </c>
      <c r="L7" s="988"/>
      <c r="M7" s="988"/>
      <c r="N7" s="988"/>
      <c r="O7" s="988"/>
      <c r="P7" s="988"/>
      <c r="Q7" s="253" t="s">
        <v>165</v>
      </c>
      <c r="R7" s="660" t="s">
        <v>134</v>
      </c>
      <c r="S7" s="987" t="s">
        <v>139</v>
      </c>
      <c r="T7" s="988"/>
      <c r="U7" s="988"/>
      <c r="V7" s="988"/>
      <c r="W7" s="988"/>
      <c r="X7" s="988"/>
      <c r="Y7" s="73" t="s">
        <v>93</v>
      </c>
      <c r="Z7" s="254" t="s">
        <v>2</v>
      </c>
      <c r="AA7" s="989" t="s">
        <v>3</v>
      </c>
      <c r="AB7" s="989"/>
      <c r="AC7" s="254" t="s">
        <v>141</v>
      </c>
      <c r="AD7" s="75" t="s">
        <v>142</v>
      </c>
      <c r="AE7" s="76" t="s">
        <v>94</v>
      </c>
      <c r="AF7" s="77" t="s">
        <v>146</v>
      </c>
      <c r="AG7" s="78" t="s">
        <v>488</v>
      </c>
      <c r="AH7" s="79" t="s">
        <v>153</v>
      </c>
      <c r="AI7" s="76" t="s">
        <v>485</v>
      </c>
      <c r="AJ7" s="294" t="s">
        <v>193</v>
      </c>
      <c r="AK7" s="254" t="s">
        <v>322</v>
      </c>
      <c r="AL7" s="496" t="s">
        <v>487</v>
      </c>
      <c r="AM7" s="496" t="s">
        <v>481</v>
      </c>
      <c r="AN7" s="78" t="s">
        <v>1</v>
      </c>
      <c r="AO7" s="12"/>
      <c r="AQ7" s="69"/>
      <c r="AR7" s="69"/>
      <c r="AS7" s="69"/>
      <c r="AT7" s="69"/>
      <c r="AU7" s="172"/>
      <c r="AV7" s="172"/>
      <c r="AZ7" s="69"/>
      <c r="BA7" s="69"/>
      <c r="BB7" s="69"/>
      <c r="BC7" s="69"/>
      <c r="BD7" s="69"/>
      <c r="BE7" s="69"/>
      <c r="BF7" s="69"/>
      <c r="BG7" s="69"/>
    </row>
    <row r="8" spans="2:59" s="80" customFormat="1" ht="63" customHeight="1" thickBot="1" x14ac:dyDescent="0.4">
      <c r="B8" s="67"/>
      <c r="C8" s="153" t="s">
        <v>10</v>
      </c>
      <c r="D8" s="154" t="s">
        <v>11</v>
      </c>
      <c r="E8" s="155" t="s">
        <v>397</v>
      </c>
      <c r="F8" s="154" t="s">
        <v>25</v>
      </c>
      <c r="G8" s="154" t="s">
        <v>528</v>
      </c>
      <c r="H8" s="156" t="s">
        <v>187</v>
      </c>
      <c r="I8" s="161" t="s">
        <v>145</v>
      </c>
      <c r="J8" s="157" t="s">
        <v>105</v>
      </c>
      <c r="K8" s="661" t="str">
        <f>'1. Identificação Ben. Oper.'!D52</f>
        <v>Energia Elétrica</v>
      </c>
      <c r="L8" s="160" t="str">
        <f>IF('1. Identificação Ben. Oper.'!E52="","",'1. Identificação Ben. Oper.'!E52)</f>
        <v>Gás Natural</v>
      </c>
      <c r="M8" s="160" t="str">
        <f>IF('1. Identificação Ben. Oper.'!F52="","",'1. Identificação Ben. Oper.'!F52)</f>
        <v/>
      </c>
      <c r="N8" s="160" t="str">
        <f>IF('1. Identificação Ben. Oper.'!G52="","",'1. Identificação Ben. Oper.'!G52)</f>
        <v/>
      </c>
      <c r="O8" s="160" t="str">
        <f>IF('1. Identificação Ben. Oper.'!H52="","",'1. Identificação Ben. Oper.'!H52)</f>
        <v/>
      </c>
      <c r="P8" s="159" t="s">
        <v>61</v>
      </c>
      <c r="Q8" s="159" t="s">
        <v>4</v>
      </c>
      <c r="R8" s="159" t="s">
        <v>5</v>
      </c>
      <c r="S8" s="158" t="str">
        <f t="shared" ref="S8:X8" si="0">+K8</f>
        <v>Energia Elétrica</v>
      </c>
      <c r="T8" s="159" t="str">
        <f t="shared" si="0"/>
        <v>Gás Natural</v>
      </c>
      <c r="U8" s="159" t="str">
        <f t="shared" si="0"/>
        <v/>
      </c>
      <c r="V8" s="159" t="str">
        <f t="shared" si="0"/>
        <v/>
      </c>
      <c r="W8" s="159" t="str">
        <f t="shared" si="0"/>
        <v/>
      </c>
      <c r="X8" s="159" t="str">
        <f t="shared" si="0"/>
        <v>Total</v>
      </c>
      <c r="Y8" s="160" t="s">
        <v>5</v>
      </c>
      <c r="Z8" s="160" t="s">
        <v>6</v>
      </c>
      <c r="AA8" s="160" t="s">
        <v>140</v>
      </c>
      <c r="AB8" s="160" t="s">
        <v>4</v>
      </c>
      <c r="AC8" s="160" t="s">
        <v>7</v>
      </c>
      <c r="AD8" s="156" t="s">
        <v>5</v>
      </c>
      <c r="AE8" s="156" t="s">
        <v>91</v>
      </c>
      <c r="AF8" s="161" t="s">
        <v>145</v>
      </c>
      <c r="AG8" s="162" t="s">
        <v>95</v>
      </c>
      <c r="AH8" s="163" t="s">
        <v>91</v>
      </c>
      <c r="AI8" s="164" t="s">
        <v>91</v>
      </c>
      <c r="AJ8" s="160" t="s">
        <v>91</v>
      </c>
      <c r="AK8" s="160" t="s">
        <v>91</v>
      </c>
      <c r="AL8" s="160" t="s">
        <v>91</v>
      </c>
      <c r="AM8" s="160" t="s">
        <v>91</v>
      </c>
      <c r="AN8" s="162" t="s">
        <v>105</v>
      </c>
      <c r="AO8" s="12"/>
      <c r="AQ8" s="69"/>
      <c r="AR8" s="69"/>
      <c r="AS8" s="69"/>
      <c r="AT8" s="69"/>
      <c r="AU8" s="172"/>
      <c r="AV8" s="172"/>
      <c r="AZ8" s="69"/>
      <c r="BA8" s="69"/>
      <c r="BB8" s="39"/>
      <c r="BC8" s="69"/>
      <c r="BD8" s="69"/>
      <c r="BE8" s="69"/>
      <c r="BF8" s="69"/>
      <c r="BG8" s="69"/>
    </row>
    <row r="9" spans="2:59" s="80" customFormat="1" ht="33.75" customHeight="1" x14ac:dyDescent="0.35">
      <c r="B9" s="67"/>
      <c r="C9" s="1017" t="s">
        <v>450</v>
      </c>
      <c r="D9" s="1018"/>
      <c r="E9" s="165"/>
      <c r="F9" s="165"/>
      <c r="G9" s="165"/>
      <c r="H9" s="165"/>
      <c r="I9" s="165"/>
      <c r="J9" s="165"/>
      <c r="K9" s="1022" t="str">
        <f>IF('1. Identificação Ben. Oper.'!D53="","",IF(AND($D$10="",$D$11="",$D$12="",$D$15="",$D$14="",$D$16="",$D$18="",$D$17="",$D$20="",$D$21=""),"",'1. Identificação Ben. Oper.'!D53))</f>
        <v/>
      </c>
      <c r="L9" s="1024" t="str">
        <f>IF('1. Identificação Ben. Oper.'!E53="","",IF(AND($D$10="",$D$11="",$D$12="",$D$15="",$D$14="",$D$16="",$D$18="",$D$17="",$D$20="",$D$21=""),"",'1. Identificação Ben. Oper.'!E53))</f>
        <v/>
      </c>
      <c r="M9" s="1024" t="str">
        <f>IF('1. Identificação Ben. Oper.'!F53="","",IF(AND($D$10="",$D$11="",$D$12="",$D$15="",$D$14="",$D$16="",$D$18="",$D$17="",$D$20="",$D$21=""),"",'1. Identificação Ben. Oper.'!F53))</f>
        <v/>
      </c>
      <c r="N9" s="1024" t="str">
        <f>IF('1. Identificação Ben. Oper.'!G53="","",IF(AND($D$10="",$D$11="",$D$12="",$D$15="",$D$14="",$D$16="",$D$18="",$D$17="",$D$20="",$D$21=""),"",'1. Identificação Ben. Oper.'!G53))</f>
        <v/>
      </c>
      <c r="O9" s="1024" t="str">
        <f>IF('1. Identificação Ben. Oper.'!H53="","",IF(AND($D$10="",$D$11="",$D$12="",$D$15="",$D$14="",$D$16="",$D$18="",$D$17="",$D$20="",$D$21=""),"",'1. Identificação Ben. Oper.'!H53))</f>
        <v/>
      </c>
      <c r="P9" s="1012">
        <f>+SUM(K9:O9)</f>
        <v>0</v>
      </c>
      <c r="Q9" s="1015">
        <f>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conversão'!$A$5:$I$13,6,FALSE)*N9)))+IF(O9="",0,IF(O9=0,0,(+VLOOKUP($O$8,'16. Fatores de conversão'!$A$5:$I$13,6,FALSE)*O9)))</f>
        <v>0</v>
      </c>
      <c r="R9" s="1000">
        <f>+SUMPRODUCT('1. Identificação Ben. Oper.'!$D$58:$H$58,K9:O9)</f>
        <v>0</v>
      </c>
      <c r="S9" s="166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877"/>
      <c r="AE9" s="877"/>
      <c r="AF9" s="877"/>
      <c r="AG9" s="167"/>
      <c r="AH9" s="166"/>
      <c r="AI9" s="165"/>
      <c r="AJ9" s="165"/>
      <c r="AK9" s="165"/>
      <c r="AL9" s="165"/>
      <c r="AM9" s="165"/>
      <c r="AN9" s="167"/>
      <c r="AO9" s="12"/>
      <c r="AQ9" s="69"/>
      <c r="AR9" s="69"/>
      <c r="AS9" s="69"/>
      <c r="AT9" s="69"/>
      <c r="AU9" s="172"/>
      <c r="AV9" s="172"/>
      <c r="AZ9" s="69"/>
      <c r="BA9" s="41"/>
      <c r="BB9" s="39"/>
      <c r="BC9" s="69"/>
      <c r="BD9" s="69"/>
      <c r="BE9" s="69"/>
      <c r="BF9" s="69"/>
      <c r="BG9" s="69"/>
    </row>
    <row r="10" spans="2:59" ht="30" customHeight="1" x14ac:dyDescent="0.35">
      <c r="B10" s="15"/>
      <c r="C10" s="84">
        <v>1</v>
      </c>
      <c r="D10" s="289"/>
      <c r="E10" s="285"/>
      <c r="F10" s="391"/>
      <c r="G10" s="868"/>
      <c r="H10" s="657"/>
      <c r="I10" s="396"/>
      <c r="J10" s="85" t="str">
        <f>IF(F10="","",VLOOKUP(F10,'15. Valores-Padrão'!$C$20:$F$29,4,FALSE))</f>
        <v/>
      </c>
      <c r="K10" s="1022"/>
      <c r="L10" s="1024"/>
      <c r="M10" s="1024"/>
      <c r="N10" s="1024"/>
      <c r="O10" s="1024"/>
      <c r="P10" s="1012"/>
      <c r="Q10" s="1015"/>
      <c r="R10" s="1000"/>
      <c r="S10" s="383"/>
      <c r="T10" s="384"/>
      <c r="U10" s="384"/>
      <c r="V10" s="384"/>
      <c r="W10" s="384"/>
      <c r="X10" s="86">
        <f>+SUM(S10:W10)</f>
        <v>0</v>
      </c>
      <c r="Y10" s="87">
        <f>+SUMPRODUCT('1. Identificação Ben. Oper.'!$D$58:$H$58,S10:W10)</f>
        <v>0</v>
      </c>
      <c r="Z10" s="88">
        <f>IF($P$9=0,0,X10/$P$9)</f>
        <v>0</v>
      </c>
      <c r="AA10" s="89">
        <f>+VLOOKUP($S$8,'16. Fatores de conversão'!$A$5:$I$13,3,FALSE)*S10+VLOOKUP($T$8,'16. Fatores de conversão'!$A$5:$I$13,3,FALSE)*T10+VLOOKUP($U$8,'16. Fatores de conversão'!$A$5:$I$13,3,FALSE)*U10+VLOOKUP($V$8,'16. Fatores de conversão'!$A$5:$I$13,3,FALSE)*V10+VLOOKUP($W$8,'16. Fatores de conversão'!$A$5:$I$13,3,FALSE)*W10</f>
        <v>0</v>
      </c>
      <c r="AB10" s="89">
        <f>+VLOOKUP($S$8,'16. Fatores de conversão'!$A$5:$I$13,6,FALSE)*S10+VLOOKUP($T$8,'16. Fatores de conversão'!$A$5:$I$13,6,FALSE)*T10+VLOOKUP($U$8,'16. Fatores de conversão'!$A$5:$I$13,6,FALSE)*U10+VLOOKUP($V$8,'16. Fatores de conversão'!$A$5:$I$13,6,FALSE)*V10+VLOOKUP($W$8,'16. Fatores de conversão'!$A$5:$I$13,6,FALSE)*W10</f>
        <v>0</v>
      </c>
      <c r="AC10" s="89">
        <f>(VLOOKUP($S$8,'16. Fatores de conversão'!$A$5:$I$13,9,FALSE)*S10+VLOOKUP($T$8,'16. Fatores de conversão'!$A$5:$I$13,9,FALSE)*T10+VLOOKUP($U$8,'16. Fatores de conversão'!$A$5:$I$13,9,FALSE)*U10+VLOOKUP($V$8,'16. Fatores de conversão'!$A$5:$I$13,9,FALSE)*V10+VLOOKUP($W$8,'16. Fatores de conversão'!$A$5:$I$13,9,FALSE)*W10)/1000</f>
        <v>0</v>
      </c>
      <c r="AD10" s="284"/>
      <c r="AE10" s="284"/>
      <c r="AF10" s="387"/>
      <c r="AG10" s="90">
        <f>IF(OR(AE10="",AE10=0),0,IF(OR(AF10="",AF10=0),0,J10+1))</f>
        <v>0</v>
      </c>
      <c r="AH10" s="330"/>
      <c r="AI10" s="284"/>
      <c r="AJ10" s="87" t="str">
        <f>IF(F10="","",VLOOKUP(F10,'15. Valores-Padrão'!$C$20:$F$28,3,FALSE)+I10*15)</f>
        <v/>
      </c>
      <c r="AK10" s="87">
        <f>IF(AH10=0,0,IF(AH10&lt;(AJ10),AH10+AI10,((AJ10)+((AI10/AH10)*AJ10))))</f>
        <v>0</v>
      </c>
      <c r="AL10" s="320">
        <f>(AH10+AI10)-AK10</f>
        <v>0</v>
      </c>
      <c r="AM10" s="320">
        <v>0</v>
      </c>
      <c r="AN10" s="91">
        <f>IF(Y10=0,0,(AH10+AI10)/Y10)</f>
        <v>0</v>
      </c>
      <c r="AO10" s="12"/>
      <c r="AQ10" s="11"/>
      <c r="AR10" s="11"/>
      <c r="AS10" s="11"/>
      <c r="AT10" s="11"/>
      <c r="AU10" s="172"/>
      <c r="AV10" s="172"/>
      <c r="AZ10" s="11"/>
      <c r="BA10" s="11"/>
      <c r="BB10" s="39"/>
      <c r="BC10" s="69"/>
      <c r="BD10" s="69"/>
      <c r="BE10" s="69"/>
      <c r="BF10" s="11"/>
      <c r="BG10" s="11"/>
    </row>
    <row r="11" spans="2:59" ht="30" customHeight="1" x14ac:dyDescent="0.35">
      <c r="B11" s="15"/>
      <c r="C11" s="84">
        <v>2</v>
      </c>
      <c r="D11" s="289"/>
      <c r="E11" s="285"/>
      <c r="F11" s="391"/>
      <c r="G11" s="868"/>
      <c r="H11" s="657"/>
      <c r="I11" s="396"/>
      <c r="J11" s="85" t="str">
        <f>IF(F11="","",VLOOKUP(F11,'15. Valores-Padrão'!$C$20:$F$29,4,FALSE))</f>
        <v/>
      </c>
      <c r="K11" s="1022"/>
      <c r="L11" s="1024"/>
      <c r="M11" s="1024"/>
      <c r="N11" s="1024"/>
      <c r="O11" s="1024"/>
      <c r="P11" s="1012"/>
      <c r="Q11" s="1015"/>
      <c r="R11" s="1000"/>
      <c r="S11" s="383"/>
      <c r="T11" s="384"/>
      <c r="U11" s="384"/>
      <c r="V11" s="384"/>
      <c r="W11" s="384"/>
      <c r="X11" s="86">
        <f t="shared" ref="X11:X12" si="1">+SUM(S11:W11)</f>
        <v>0</v>
      </c>
      <c r="Y11" s="87">
        <f>+SUMPRODUCT('1. Identificação Ben. Oper.'!$D$58:$H$58,S11:W11)</f>
        <v>0</v>
      </c>
      <c r="Z11" s="88">
        <f t="shared" ref="Z11:Z12" si="2">IF($P$9=0,0,X11/$P$9)</f>
        <v>0</v>
      </c>
      <c r="AA11" s="89">
        <f>+VLOOKUP($S$8,'16. Fatores de conversão'!$A$5:$I$13,3,FALSE)*S11+VLOOKUP($T$8,'16. Fatores de conversão'!$A$5:$I$13,3,FALSE)*T11+VLOOKUP($U$8,'16. Fatores de conversão'!$A$5:$I$13,3,FALSE)*U11+VLOOKUP($V$8,'16. Fatores de conversão'!$A$5:$I$13,3,FALSE)*V11+VLOOKUP($W$8,'16. Fatores de conversão'!$A$5:$I$13,3,FALSE)*W11</f>
        <v>0</v>
      </c>
      <c r="AB11" s="89">
        <f>+VLOOKUP($S$8,'16. Fatores de conversão'!$A$5:$I$13,6,FALSE)*S11+VLOOKUP($T$8,'16. Fatores de conversão'!$A$5:$I$13,6,FALSE)*T11+VLOOKUP($U$8,'16. Fatores de conversão'!$A$5:$I$13,6,FALSE)*U11+VLOOKUP($V$8,'16. Fatores de conversão'!$A$5:$I$13,6,FALSE)*V11+VLOOKUP($W$8,'16. Fatores de conversão'!$A$5:$I$13,6,FALSE)*W11</f>
        <v>0</v>
      </c>
      <c r="AC11" s="89">
        <f>(VLOOKUP($S$8,'16. Fatores de conversão'!$A$5:$I$13,9,FALSE)*S11+VLOOKUP($T$8,'16. Fatores de conversão'!$A$5:$I$13,9,FALSE)*T11+VLOOKUP($U$8,'16. Fatores de conversão'!$A$5:$I$13,9,FALSE)*U11+VLOOKUP($V$8,'16. Fatores de conversão'!$A$5:$I$13,9,FALSE)*V11+VLOOKUP($W$8,'16. Fatores de conversão'!$A$5:$I$13,9,FALSE)*W11)/1000</f>
        <v>0</v>
      </c>
      <c r="AD11" s="284"/>
      <c r="AE11" s="284"/>
      <c r="AF11" s="387"/>
      <c r="AG11" s="90">
        <f>IF(OR(AE11="",AE11=0),0,IF(OR(AF11="",AF11=0),0,J11+1))</f>
        <v>0</v>
      </c>
      <c r="AH11" s="330"/>
      <c r="AI11" s="284"/>
      <c r="AJ11" s="87" t="str">
        <f>IF(F11="","",VLOOKUP(F11,'15. Valores-Padrão'!$C$20:$F$28,3,FALSE)+I11*15)</f>
        <v/>
      </c>
      <c r="AK11" s="87">
        <f t="shared" ref="AK11:AK12" si="3">IF(AH11=0,0,IF(AH11&lt;(AJ11),AH11+AI11,((AJ11)+((AI11/AH11)*AJ11))))</f>
        <v>0</v>
      </c>
      <c r="AL11" s="320">
        <f t="shared" ref="AL11:AL12" si="4">(AH11+AI11)-AK11</f>
        <v>0</v>
      </c>
      <c r="AM11" s="320">
        <v>0</v>
      </c>
      <c r="AN11" s="91">
        <f t="shared" ref="AN11:AN22" si="5">IF(Y11=0,0,(AH11+AI11)/Y11)</f>
        <v>0</v>
      </c>
      <c r="AO11" s="12"/>
      <c r="AQ11" s="11"/>
      <c r="AR11" s="11"/>
      <c r="AS11" s="11"/>
      <c r="AT11" s="11"/>
      <c r="AU11" s="172"/>
      <c r="AV11" s="172"/>
      <c r="AZ11" s="11"/>
      <c r="BA11" s="11"/>
      <c r="BB11" s="39"/>
      <c r="BC11" s="69"/>
      <c r="BD11" s="69"/>
      <c r="BE11" s="69"/>
      <c r="BF11" s="11"/>
      <c r="BG11" s="11"/>
    </row>
    <row r="12" spans="2:59" ht="30" customHeight="1" x14ac:dyDescent="0.35">
      <c r="B12" s="15"/>
      <c r="C12" s="84">
        <v>3</v>
      </c>
      <c r="D12" s="289"/>
      <c r="E12" s="285"/>
      <c r="F12" s="391"/>
      <c r="G12" s="868"/>
      <c r="H12" s="657"/>
      <c r="I12" s="396"/>
      <c r="J12" s="85" t="str">
        <f>IF(F12="","",VLOOKUP(F12,'15. Valores-Padrão'!$C$20:$F$29,4,FALSE))</f>
        <v/>
      </c>
      <c r="K12" s="1022"/>
      <c r="L12" s="1024"/>
      <c r="M12" s="1024"/>
      <c r="N12" s="1024"/>
      <c r="O12" s="1024"/>
      <c r="P12" s="1012"/>
      <c r="Q12" s="1015"/>
      <c r="R12" s="1000"/>
      <c r="S12" s="383"/>
      <c r="T12" s="384"/>
      <c r="U12" s="384"/>
      <c r="V12" s="384"/>
      <c r="W12" s="384"/>
      <c r="X12" s="86">
        <f t="shared" si="1"/>
        <v>0</v>
      </c>
      <c r="Y12" s="87">
        <f>+SUMPRODUCT('1. Identificação Ben. Oper.'!$D$58:$H$58,S12:W12)</f>
        <v>0</v>
      </c>
      <c r="Z12" s="88">
        <f t="shared" si="2"/>
        <v>0</v>
      </c>
      <c r="AA12" s="89">
        <f>+VLOOKUP($S$8,'16. Fatores de conversão'!$A$5:$I$13,3,FALSE)*S12+VLOOKUP($T$8,'16. Fatores de conversão'!$A$5:$I$13,3,FALSE)*T12+VLOOKUP($U$8,'16. Fatores de conversão'!$A$5:$I$13,3,FALSE)*U12+VLOOKUP($V$8,'16. Fatores de conversão'!$A$5:$I$13,3,FALSE)*V12+VLOOKUP($W$8,'16. Fatores de conversão'!$A$5:$I$13,3,FALSE)*W12</f>
        <v>0</v>
      </c>
      <c r="AB12" s="89">
        <f>+VLOOKUP($S$8,'16. Fatores de conversão'!$A$5:$I$13,6,FALSE)*S12+VLOOKUP($T$8,'16. Fatores de conversão'!$A$5:$I$13,6,FALSE)*T12+VLOOKUP($U$8,'16. Fatores de conversão'!$A$5:$I$13,6,FALSE)*U12+VLOOKUP($V$8,'16. Fatores de conversão'!$A$5:$I$13,6,FALSE)*V12+VLOOKUP($W$8,'16. Fatores de conversão'!$A$5:$I$13,6,FALSE)*W12</f>
        <v>0</v>
      </c>
      <c r="AC12" s="89">
        <f>(VLOOKUP($S$8,'16. Fatores de conversão'!$A$5:$I$13,9,FALSE)*S12+VLOOKUP($T$8,'16. Fatores de conversão'!$A$5:$I$13,9,FALSE)*T12+VLOOKUP($U$8,'16. Fatores de conversão'!$A$5:$I$13,9,FALSE)*U12+VLOOKUP($V$8,'16. Fatores de conversão'!$A$5:$I$13,9,FALSE)*V12+VLOOKUP($W$8,'16. Fatores de conversão'!$A$5:$I$13,9,FALSE)*W12)/1000</f>
        <v>0</v>
      </c>
      <c r="AD12" s="284"/>
      <c r="AE12" s="284"/>
      <c r="AF12" s="387"/>
      <c r="AG12" s="90">
        <f>IF(OR(AE12="",AE12=0),0,IF(OR(AF12="",AF12=0),0,J12+1))</f>
        <v>0</v>
      </c>
      <c r="AH12" s="330"/>
      <c r="AI12" s="284"/>
      <c r="AJ12" s="87" t="str">
        <f>IF(F12="","",VLOOKUP(F12,'15. Valores-Padrão'!$C$20:$F$28,3,FALSE)+I12*15)</f>
        <v/>
      </c>
      <c r="AK12" s="87">
        <f t="shared" si="3"/>
        <v>0</v>
      </c>
      <c r="AL12" s="320">
        <f t="shared" si="4"/>
        <v>0</v>
      </c>
      <c r="AM12" s="320">
        <v>0</v>
      </c>
      <c r="AN12" s="91">
        <f t="shared" si="5"/>
        <v>0</v>
      </c>
      <c r="AO12" s="12"/>
      <c r="AQ12" s="11"/>
      <c r="AR12" s="11"/>
      <c r="AS12" s="11"/>
      <c r="AT12" s="11"/>
      <c r="AU12" s="172"/>
      <c r="AV12" s="172"/>
      <c r="AZ12" s="11"/>
      <c r="BA12" s="11"/>
      <c r="BB12" s="39"/>
      <c r="BC12" s="69"/>
      <c r="BD12" s="69"/>
      <c r="BE12" s="69"/>
      <c r="BF12" s="11"/>
      <c r="BG12" s="11"/>
    </row>
    <row r="13" spans="2:59" ht="33" customHeight="1" x14ac:dyDescent="0.35">
      <c r="B13" s="15"/>
      <c r="C13" s="1007" t="s">
        <v>452</v>
      </c>
      <c r="D13" s="1008"/>
      <c r="E13" s="81"/>
      <c r="F13" s="81"/>
      <c r="G13" s="869"/>
      <c r="H13" s="81"/>
      <c r="I13" s="81"/>
      <c r="J13" s="81"/>
      <c r="K13" s="1022"/>
      <c r="L13" s="1024"/>
      <c r="M13" s="1024"/>
      <c r="N13" s="1024"/>
      <c r="O13" s="1024"/>
      <c r="P13" s="1012"/>
      <c r="Q13" s="1015"/>
      <c r="R13" s="1000"/>
      <c r="S13" s="82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658"/>
      <c r="AE13" s="658"/>
      <c r="AF13" s="658"/>
      <c r="AG13" s="83"/>
      <c r="AH13" s="82"/>
      <c r="AI13" s="81"/>
      <c r="AJ13" s="81"/>
      <c r="AK13" s="81"/>
      <c r="AL13" s="165"/>
      <c r="AM13" s="165"/>
      <c r="AN13" s="83"/>
      <c r="AO13" s="12"/>
      <c r="AQ13" s="11"/>
      <c r="AR13" s="11"/>
      <c r="AS13" s="11"/>
      <c r="AT13" s="11"/>
      <c r="AU13" s="172"/>
      <c r="AV13" s="172"/>
      <c r="AZ13" s="11"/>
      <c r="BA13" s="11"/>
      <c r="BB13" s="92"/>
      <c r="BC13" s="69"/>
      <c r="BD13" s="69"/>
      <c r="BE13" s="69"/>
      <c r="BF13" s="11"/>
      <c r="BG13" s="11"/>
    </row>
    <row r="14" spans="2:59" ht="30" customHeight="1" x14ac:dyDescent="0.35">
      <c r="B14" s="15"/>
      <c r="C14" s="84">
        <v>4</v>
      </c>
      <c r="D14" s="289"/>
      <c r="E14" s="285"/>
      <c r="F14" s="391"/>
      <c r="G14" s="868"/>
      <c r="H14" s="657"/>
      <c r="I14" s="396"/>
      <c r="J14" s="392"/>
      <c r="K14" s="1022"/>
      <c r="L14" s="1024"/>
      <c r="M14" s="1024"/>
      <c r="N14" s="1024"/>
      <c r="O14" s="1024"/>
      <c r="P14" s="1012"/>
      <c r="Q14" s="1015"/>
      <c r="R14" s="1000"/>
      <c r="S14" s="383"/>
      <c r="T14" s="384"/>
      <c r="U14" s="384"/>
      <c r="V14" s="384"/>
      <c r="W14" s="384"/>
      <c r="X14" s="86">
        <f>+SUM(S14:W14)</f>
        <v>0</v>
      </c>
      <c r="Y14" s="87">
        <f>+SUMPRODUCT('1. Identificação Ben. Oper.'!$D$58:$H$58,S14:W14)</f>
        <v>0</v>
      </c>
      <c r="Z14" s="88">
        <f>IF($P$9=0,0,X14/$P$9)</f>
        <v>0</v>
      </c>
      <c r="AA14" s="89">
        <f>+VLOOKUP($S$8,'16. Fatores de conversão'!$A$5:$I$13,3,FALSE)*S14+VLOOKUP($T$8,'16. Fatores de conversão'!$A$5:$I$13,3,FALSE)*T14+VLOOKUP($U$8,'16. Fatores de conversão'!$A$5:$I$13,3,FALSE)*U14+VLOOKUP($V$8,'16. Fatores de conversão'!$A$5:$I$13,3,FALSE)*V14+VLOOKUP($W$8,'16. Fatores de conversão'!$A$5:$I$13,3,FALSE)*W14</f>
        <v>0</v>
      </c>
      <c r="AB14" s="89">
        <f>+VLOOKUP($S$8,'16. Fatores de conversão'!$A$5:$I$13,6,FALSE)*S14+VLOOKUP($T$8,'16. Fatores de conversão'!$A$5:$I$13,6,FALSE)*T14+VLOOKUP($U$8,'16. Fatores de conversão'!$A$5:$I$13,6,FALSE)*U14+VLOOKUP($V$8,'16. Fatores de conversão'!$A$5:$I$13,6,FALSE)*V14+VLOOKUP($W$8,'16. Fatores de conversão'!$A$5:$I$13,6,FALSE)*W14</f>
        <v>0</v>
      </c>
      <c r="AC14" s="89">
        <f>(VLOOKUP($S$8,'16. Fatores de conversão'!$A$5:$I$13,9,FALSE)*S14+VLOOKUP($T$8,'16. Fatores de conversão'!$A$5:$I$13,9,FALSE)*T14+VLOOKUP($U$8,'16. Fatores de conversão'!$A$5:$I$13,9,FALSE)*U14+VLOOKUP($V$8,'16. Fatores de conversão'!$A$5:$I$13,9,FALSE)*V14+VLOOKUP($W$8,'16. Fatores de conversão'!$A$5:$I$13,9,FALSE)*W14)/1000</f>
        <v>0</v>
      </c>
      <c r="AD14" s="284"/>
      <c r="AE14" s="284"/>
      <c r="AF14" s="387"/>
      <c r="AG14" s="90">
        <f>IF(OR(AE14="",AE14=0),0,IF(OR(AF14="",AF14=0),0,J14+1))</f>
        <v>0</v>
      </c>
      <c r="AH14" s="330"/>
      <c r="AI14" s="388"/>
      <c r="AJ14" s="94" t="s">
        <v>155</v>
      </c>
      <c r="AK14" s="87">
        <f>AH14+AI14</f>
        <v>0</v>
      </c>
      <c r="AL14" s="94" t="s">
        <v>155</v>
      </c>
      <c r="AM14" s="320">
        <v>0</v>
      </c>
      <c r="AN14" s="91">
        <f t="shared" ref="AN14" si="6">IF(Y14=0,0,(AH14+AI14)/Y14)</f>
        <v>0</v>
      </c>
      <c r="AO14" s="12"/>
      <c r="AQ14" s="11"/>
      <c r="AR14" s="11"/>
      <c r="AS14" s="11"/>
      <c r="AT14" s="11"/>
      <c r="AU14" s="172"/>
      <c r="AV14" s="172"/>
      <c r="AZ14" s="11"/>
      <c r="BA14" s="11"/>
      <c r="BB14" s="92"/>
      <c r="BC14" s="69"/>
      <c r="BD14" s="69"/>
      <c r="BE14" s="69"/>
      <c r="BF14" s="11"/>
      <c r="BG14" s="11"/>
    </row>
    <row r="15" spans="2:59" ht="30" customHeight="1" x14ac:dyDescent="0.35">
      <c r="B15" s="15"/>
      <c r="C15" s="84">
        <v>5</v>
      </c>
      <c r="D15" s="289"/>
      <c r="E15" s="285"/>
      <c r="F15" s="391"/>
      <c r="G15" s="868"/>
      <c r="H15" s="657"/>
      <c r="I15" s="379"/>
      <c r="J15" s="392"/>
      <c r="K15" s="1022"/>
      <c r="L15" s="1024"/>
      <c r="M15" s="1024"/>
      <c r="N15" s="1024"/>
      <c r="O15" s="1024"/>
      <c r="P15" s="1012"/>
      <c r="Q15" s="1015"/>
      <c r="R15" s="1000"/>
      <c r="S15" s="383"/>
      <c r="T15" s="384"/>
      <c r="U15" s="384"/>
      <c r="V15" s="384"/>
      <c r="W15" s="384"/>
      <c r="X15" s="86">
        <f>+SUM(S15:W15)</f>
        <v>0</v>
      </c>
      <c r="Y15" s="87">
        <f>+SUMPRODUCT('1. Identificação Ben. Oper.'!$D$58:$H$58,S15:W15)</f>
        <v>0</v>
      </c>
      <c r="Z15" s="88">
        <f>IF($P$9=0,0,X15/$P$9)</f>
        <v>0</v>
      </c>
      <c r="AA15" s="89">
        <f>+VLOOKUP($S$8,'16. Fatores de conversão'!$A$5:$I$13,3,FALSE)*S15+VLOOKUP($T$8,'16. Fatores de conversão'!$A$5:$I$13,3,FALSE)*T15+VLOOKUP($U$8,'16. Fatores de conversão'!$A$5:$I$13,3,FALSE)*U15+VLOOKUP($V$8,'16. Fatores de conversão'!$A$5:$I$13,3,FALSE)*V15+VLOOKUP($W$8,'16. Fatores de conversão'!$A$5:$I$13,3,FALSE)*W15</f>
        <v>0</v>
      </c>
      <c r="AB15" s="89">
        <f>+VLOOKUP($S$8,'16. Fatores de conversão'!$A$5:$I$13,6,FALSE)*S15+VLOOKUP($T$8,'16. Fatores de conversão'!$A$5:$I$13,6,FALSE)*T15+VLOOKUP($U$8,'16. Fatores de conversão'!$A$5:$I$13,6,FALSE)*U15+VLOOKUP($V$8,'16. Fatores de conversão'!$A$5:$I$13,6,FALSE)*V15+VLOOKUP($W$8,'16. Fatores de conversão'!$A$5:$I$13,6,FALSE)*W15</f>
        <v>0</v>
      </c>
      <c r="AC15" s="89">
        <f>(VLOOKUP($S$8,'16. Fatores de conversão'!$A$5:$I$13,9,FALSE)*S15+VLOOKUP($T$8,'16. Fatores de conversão'!$A$5:$I$13,9,FALSE)*T15+VLOOKUP($U$8,'16. Fatores de conversão'!$A$5:$I$13,9,FALSE)*U15+VLOOKUP($V$8,'16. Fatores de conversão'!$A$5:$I$13,9,FALSE)*V15+VLOOKUP($W$8,'16. Fatores de conversão'!$A$5:$I$13,9,FALSE)*W15)/1000</f>
        <v>0</v>
      </c>
      <c r="AD15" s="284"/>
      <c r="AE15" s="284"/>
      <c r="AF15" s="387"/>
      <c r="AG15" s="90">
        <f>IF(OR(AE15="",AE15=0),0,IF(OR(AF15="",AF15=0),0,J15+1))</f>
        <v>0</v>
      </c>
      <c r="AH15" s="330"/>
      <c r="AI15" s="388"/>
      <c r="AJ15" s="94" t="s">
        <v>155</v>
      </c>
      <c r="AK15" s="87">
        <f>AH15+AI15</f>
        <v>0</v>
      </c>
      <c r="AL15" s="94" t="s">
        <v>155</v>
      </c>
      <c r="AM15" s="320">
        <v>0</v>
      </c>
      <c r="AN15" s="91">
        <f t="shared" ref="AN15" si="7">IF(Y15=0,0,(AH15+AI15)/Y15)</f>
        <v>0</v>
      </c>
      <c r="AO15" s="12"/>
      <c r="AQ15" s="11"/>
      <c r="AR15" s="11"/>
      <c r="AS15" s="11"/>
      <c r="AT15" s="11"/>
      <c r="AU15" s="172"/>
      <c r="AV15" s="172"/>
      <c r="AZ15" s="11"/>
      <c r="BA15" s="11"/>
      <c r="BB15" s="92"/>
      <c r="BC15" s="69"/>
      <c r="BD15" s="69"/>
      <c r="BE15" s="69"/>
      <c r="BF15" s="11"/>
      <c r="BG15" s="11"/>
    </row>
    <row r="16" spans="2:59" ht="30" customHeight="1" x14ac:dyDescent="0.35">
      <c r="B16" s="15"/>
      <c r="C16" s="84">
        <v>6</v>
      </c>
      <c r="D16" s="289"/>
      <c r="E16" s="285"/>
      <c r="F16" s="391"/>
      <c r="G16" s="868"/>
      <c r="H16" s="657"/>
      <c r="I16" s="379"/>
      <c r="J16" s="392"/>
      <c r="K16" s="1022"/>
      <c r="L16" s="1024"/>
      <c r="M16" s="1024"/>
      <c r="N16" s="1024"/>
      <c r="O16" s="1024"/>
      <c r="P16" s="1012"/>
      <c r="Q16" s="1015"/>
      <c r="R16" s="1000"/>
      <c r="S16" s="383"/>
      <c r="T16" s="384"/>
      <c r="U16" s="384"/>
      <c r="V16" s="384"/>
      <c r="W16" s="384"/>
      <c r="X16" s="86">
        <f>+SUM(S16:W16)</f>
        <v>0</v>
      </c>
      <c r="Y16" s="87">
        <f>+SUMPRODUCT('1. Identificação Ben. Oper.'!$D$58:$H$58,S16:W16)</f>
        <v>0</v>
      </c>
      <c r="Z16" s="88">
        <f>IF($P$9=0,0,X16/$P$9)</f>
        <v>0</v>
      </c>
      <c r="AA16" s="89">
        <f>+VLOOKUP($S$8,'16. Fatores de conversão'!$A$5:$I$13,3,FALSE)*S16+VLOOKUP($T$8,'16. Fatores de conversão'!$A$5:$I$13,3,FALSE)*T16+VLOOKUP($U$8,'16. Fatores de conversão'!$A$5:$I$13,3,FALSE)*U16+VLOOKUP($V$8,'16. Fatores de conversão'!$A$5:$I$13,3,FALSE)*V16+VLOOKUP($W$8,'16. Fatores de conversão'!$A$5:$I$13,3,FALSE)*W16</f>
        <v>0</v>
      </c>
      <c r="AB16" s="89">
        <f>+VLOOKUP($S$8,'16. Fatores de conversão'!$A$5:$I$13,6,FALSE)*S16+VLOOKUP($T$8,'16. Fatores de conversão'!$A$5:$I$13,6,FALSE)*T16+VLOOKUP($U$8,'16. Fatores de conversão'!$A$5:$I$13,6,FALSE)*U16+VLOOKUP($V$8,'16. Fatores de conversão'!$A$5:$I$13,6,FALSE)*V16+VLOOKUP($W$8,'16. Fatores de conversão'!$A$5:$I$13,6,FALSE)*W16</f>
        <v>0</v>
      </c>
      <c r="AC16" s="89">
        <f>(VLOOKUP($S$8,'16. Fatores de conversão'!$A$5:$I$13,9,FALSE)*S16+VLOOKUP($T$8,'16. Fatores de conversão'!$A$5:$I$13,9,FALSE)*T16+VLOOKUP($U$8,'16. Fatores de conversão'!$A$5:$I$13,9,FALSE)*U16+VLOOKUP($V$8,'16. Fatores de conversão'!$A$5:$I$13,9,FALSE)*V16+VLOOKUP($W$8,'16. Fatores de conversão'!$A$5:$I$13,9,FALSE)*W16)/1000</f>
        <v>0</v>
      </c>
      <c r="AD16" s="284"/>
      <c r="AE16" s="284"/>
      <c r="AF16" s="387"/>
      <c r="AG16" s="90">
        <f>IF(OR(AE16="",AE16=0),0,IF(OR(AF16="",AF16=0),0,J16+1))</f>
        <v>0</v>
      </c>
      <c r="AH16" s="330"/>
      <c r="AI16" s="388"/>
      <c r="AJ16" s="94" t="s">
        <v>155</v>
      </c>
      <c r="AK16" s="87">
        <f>AH16+AI16</f>
        <v>0</v>
      </c>
      <c r="AL16" s="94" t="s">
        <v>155</v>
      </c>
      <c r="AM16" s="320">
        <v>0</v>
      </c>
      <c r="AN16" s="91">
        <f t="shared" si="5"/>
        <v>0</v>
      </c>
      <c r="AO16" s="12"/>
      <c r="AQ16" s="11"/>
      <c r="AR16" s="11"/>
      <c r="AS16" s="11"/>
      <c r="AT16" s="11"/>
      <c r="AU16" s="172"/>
      <c r="AV16" s="172"/>
      <c r="AZ16" s="11"/>
      <c r="BA16" s="11"/>
      <c r="BB16" s="92"/>
      <c r="BC16" s="69"/>
      <c r="BD16" s="69"/>
      <c r="BE16" s="69"/>
      <c r="BF16" s="11"/>
      <c r="BG16" s="11"/>
    </row>
    <row r="17" spans="2:59" ht="30" customHeight="1" x14ac:dyDescent="0.35">
      <c r="B17" s="15"/>
      <c r="C17" s="84">
        <v>7</v>
      </c>
      <c r="D17" s="289"/>
      <c r="E17" s="285"/>
      <c r="F17" s="391"/>
      <c r="G17" s="868"/>
      <c r="H17" s="657"/>
      <c r="I17" s="379"/>
      <c r="J17" s="392"/>
      <c r="K17" s="1022"/>
      <c r="L17" s="1024"/>
      <c r="M17" s="1024"/>
      <c r="N17" s="1024"/>
      <c r="O17" s="1024"/>
      <c r="P17" s="1012"/>
      <c r="Q17" s="1015"/>
      <c r="R17" s="1000"/>
      <c r="S17" s="383"/>
      <c r="T17" s="384"/>
      <c r="U17" s="384"/>
      <c r="V17" s="384"/>
      <c r="W17" s="384"/>
      <c r="X17" s="86">
        <f>+SUM(S17:W17)</f>
        <v>0</v>
      </c>
      <c r="Y17" s="87">
        <f>+SUMPRODUCT('1. Identificação Ben. Oper.'!$D$58:$H$58,S17:W17)</f>
        <v>0</v>
      </c>
      <c r="Z17" s="88">
        <f>IF($P$9=0,0,X17/$P$9)</f>
        <v>0</v>
      </c>
      <c r="AA17" s="89">
        <f>+VLOOKUP($S$8,'16. Fatores de conversão'!$A$5:$I$13,3,FALSE)*S17+VLOOKUP($T$8,'16. Fatores de conversão'!$A$5:$I$13,3,FALSE)*T17+VLOOKUP($U$8,'16. Fatores de conversão'!$A$5:$I$13,3,FALSE)*U17+VLOOKUP($V$8,'16. Fatores de conversão'!$A$5:$I$13,3,FALSE)*V17+VLOOKUP($W$8,'16. Fatores de conversão'!$A$5:$I$13,3,FALSE)*W17</f>
        <v>0</v>
      </c>
      <c r="AB17" s="89">
        <f>+VLOOKUP($S$8,'16. Fatores de conversão'!$A$5:$I$13,6,FALSE)*S17+VLOOKUP($T$8,'16. Fatores de conversão'!$A$5:$I$13,6,FALSE)*T17+VLOOKUP($U$8,'16. Fatores de conversão'!$A$5:$I$13,6,FALSE)*U17+VLOOKUP($V$8,'16. Fatores de conversão'!$A$5:$I$13,6,FALSE)*V17+VLOOKUP($W$8,'16. Fatores de conversão'!$A$5:$I$13,6,FALSE)*W17</f>
        <v>0</v>
      </c>
      <c r="AC17" s="89">
        <f>(VLOOKUP($S$8,'16. Fatores de conversão'!$A$5:$I$13,9,FALSE)*S17+VLOOKUP($T$8,'16. Fatores de conversão'!$A$5:$I$13,9,FALSE)*T17+VLOOKUP($U$8,'16. Fatores de conversão'!$A$5:$I$13,9,FALSE)*U17+VLOOKUP($V$8,'16. Fatores de conversão'!$A$5:$I$13,9,FALSE)*V17+VLOOKUP($W$8,'16. Fatores de conversão'!$A$5:$I$13,9,FALSE)*W17)/1000</f>
        <v>0</v>
      </c>
      <c r="AD17" s="284"/>
      <c r="AE17" s="284"/>
      <c r="AF17" s="387"/>
      <c r="AG17" s="90">
        <f>IF(OR(AE17="",AE17=0),0,IF(OR(AF17="",AF17=0),0,J17+1))</f>
        <v>0</v>
      </c>
      <c r="AH17" s="330"/>
      <c r="AI17" s="388"/>
      <c r="AJ17" s="94" t="s">
        <v>155</v>
      </c>
      <c r="AK17" s="87">
        <f>AH17+AI17</f>
        <v>0</v>
      </c>
      <c r="AL17" s="94" t="s">
        <v>155</v>
      </c>
      <c r="AM17" s="320">
        <v>0</v>
      </c>
      <c r="AN17" s="91">
        <f t="shared" ref="AN17" si="8">IF(Y17=0,0,(AH17+AI17)/Y17)</f>
        <v>0</v>
      </c>
      <c r="AO17" s="12"/>
      <c r="AQ17" s="11"/>
      <c r="AR17" s="11"/>
      <c r="AS17" s="11"/>
      <c r="AT17" s="11"/>
      <c r="AU17" s="172"/>
      <c r="AV17" s="172"/>
      <c r="AZ17" s="11"/>
      <c r="BA17" s="11"/>
      <c r="BB17" s="92"/>
      <c r="BC17" s="69"/>
      <c r="BD17" s="69"/>
      <c r="BE17" s="69"/>
      <c r="BF17" s="11"/>
      <c r="BG17" s="11"/>
    </row>
    <row r="18" spans="2:59" ht="30" customHeight="1" x14ac:dyDescent="0.35">
      <c r="B18" s="15"/>
      <c r="C18" s="84">
        <v>8</v>
      </c>
      <c r="D18" s="289"/>
      <c r="E18" s="285"/>
      <c r="F18" s="391"/>
      <c r="G18" s="868"/>
      <c r="H18" s="657"/>
      <c r="I18" s="379"/>
      <c r="J18" s="392"/>
      <c r="K18" s="1022"/>
      <c r="L18" s="1024"/>
      <c r="M18" s="1024"/>
      <c r="N18" s="1024"/>
      <c r="O18" s="1024"/>
      <c r="P18" s="1012"/>
      <c r="Q18" s="1015"/>
      <c r="R18" s="1000"/>
      <c r="S18" s="383"/>
      <c r="T18" s="384"/>
      <c r="U18" s="384"/>
      <c r="V18" s="384"/>
      <c r="W18" s="384"/>
      <c r="X18" s="86">
        <f t="shared" ref="X18:X21" si="9">+SUM(S18:W18)</f>
        <v>0</v>
      </c>
      <c r="Y18" s="87">
        <f>+SUMPRODUCT('1. Identificação Ben. Oper.'!$D$58:$H$58,S18:W18)</f>
        <v>0</v>
      </c>
      <c r="Z18" s="88">
        <f t="shared" ref="Z18:Z21" si="10">IF($P$9=0,0,X18/$P$9)</f>
        <v>0</v>
      </c>
      <c r="AA18" s="89">
        <f>+VLOOKUP($S$8,'16. Fatores de conversão'!$A$5:$I$13,3,FALSE)*S18+VLOOKUP($T$8,'16. Fatores de conversão'!$A$5:$I$13,3,FALSE)*T18+VLOOKUP($U$8,'16. Fatores de conversão'!$A$5:$I$13,3,FALSE)*U18+VLOOKUP($V$8,'16. Fatores de conversão'!$A$5:$I$13,3,FALSE)*V18+VLOOKUP($W$8,'16. Fatores de conversão'!$A$5:$I$13,3,FALSE)*W18</f>
        <v>0</v>
      </c>
      <c r="AB18" s="89">
        <f>+VLOOKUP($S$8,'16. Fatores de conversão'!$A$5:$I$13,6,FALSE)*S18+VLOOKUP($T$8,'16. Fatores de conversão'!$A$5:$I$13,6,FALSE)*T18+VLOOKUP($U$8,'16. Fatores de conversão'!$A$5:$I$13,6,FALSE)*U18+VLOOKUP($V$8,'16. Fatores de conversão'!$A$5:$I$13,6,FALSE)*V18+VLOOKUP($W$8,'16. Fatores de conversão'!$A$5:$I$13,6,FALSE)*W18</f>
        <v>0</v>
      </c>
      <c r="AC18" s="89">
        <f>(VLOOKUP($S$8,'16. Fatores de conversão'!$A$5:$I$13,9,FALSE)*S18+VLOOKUP($T$8,'16. Fatores de conversão'!$A$5:$I$13,9,FALSE)*T18+VLOOKUP($U$8,'16. Fatores de conversão'!$A$5:$I$13,9,FALSE)*U18+VLOOKUP($V$8,'16. Fatores de conversão'!$A$5:$I$13,9,FALSE)*V18+VLOOKUP($W$8,'16. Fatores de conversão'!$A$5:$I$13,9,FALSE)*W18)/1000</f>
        <v>0</v>
      </c>
      <c r="AD18" s="284"/>
      <c r="AE18" s="284"/>
      <c r="AF18" s="387"/>
      <c r="AG18" s="90">
        <f>IF(OR(AE18="",AE18=0),0,IF(OR(AF18="",AF18=0),0,J18+1))</f>
        <v>0</v>
      </c>
      <c r="AH18" s="330"/>
      <c r="AI18" s="388"/>
      <c r="AJ18" s="94" t="s">
        <v>155</v>
      </c>
      <c r="AK18" s="87">
        <f t="shared" ref="AK18:AK21" si="11">AH18+AI18</f>
        <v>0</v>
      </c>
      <c r="AL18" s="94" t="s">
        <v>155</v>
      </c>
      <c r="AM18" s="320">
        <v>0</v>
      </c>
      <c r="AN18" s="91">
        <f t="shared" si="5"/>
        <v>0</v>
      </c>
      <c r="AO18" s="12"/>
      <c r="AQ18" s="11"/>
      <c r="AR18" s="11"/>
      <c r="AS18" s="11"/>
      <c r="AT18" s="11"/>
      <c r="AU18" s="172"/>
      <c r="AV18" s="172"/>
      <c r="AZ18" s="11"/>
      <c r="BA18" s="11"/>
      <c r="BB18" s="92"/>
      <c r="BC18" s="69"/>
      <c r="BD18" s="69"/>
      <c r="BE18" s="69"/>
      <c r="BF18" s="11"/>
      <c r="BG18" s="11"/>
    </row>
    <row r="19" spans="2:59" ht="33" customHeight="1" x14ac:dyDescent="0.35">
      <c r="B19" s="15"/>
      <c r="C19" s="1007" t="s">
        <v>451</v>
      </c>
      <c r="D19" s="1008"/>
      <c r="E19" s="81"/>
      <c r="F19" s="81"/>
      <c r="G19" s="869"/>
      <c r="H19" s="81"/>
      <c r="I19" s="81"/>
      <c r="J19" s="81"/>
      <c r="K19" s="1022"/>
      <c r="L19" s="1024"/>
      <c r="M19" s="1024"/>
      <c r="N19" s="1024"/>
      <c r="O19" s="1024"/>
      <c r="P19" s="1012"/>
      <c r="Q19" s="1015"/>
      <c r="R19" s="1000"/>
      <c r="S19" s="82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658"/>
      <c r="AE19" s="658"/>
      <c r="AF19" s="658"/>
      <c r="AG19" s="83"/>
      <c r="AH19" s="82"/>
      <c r="AI19" s="81"/>
      <c r="AJ19" s="81"/>
      <c r="AK19" s="81"/>
      <c r="AL19" s="165"/>
      <c r="AM19" s="165"/>
      <c r="AN19" s="83"/>
      <c r="AO19" s="12"/>
      <c r="AQ19" s="11"/>
      <c r="AR19" s="11"/>
      <c r="AS19" s="11"/>
      <c r="AT19" s="11"/>
      <c r="AU19" s="172"/>
      <c r="AV19" s="172"/>
      <c r="AZ19" s="11"/>
      <c r="BA19" s="11"/>
      <c r="BB19" s="92"/>
      <c r="BC19" s="69"/>
      <c r="BD19" s="69"/>
      <c r="BE19" s="69"/>
      <c r="BF19" s="11"/>
      <c r="BG19" s="11"/>
    </row>
    <row r="20" spans="2:59" ht="30" customHeight="1" x14ac:dyDescent="0.35">
      <c r="B20" s="15"/>
      <c r="C20" s="84">
        <v>9</v>
      </c>
      <c r="D20" s="289"/>
      <c r="E20" s="285"/>
      <c r="F20" s="391"/>
      <c r="G20" s="868"/>
      <c r="H20" s="657"/>
      <c r="I20" s="379"/>
      <c r="J20" s="392"/>
      <c r="K20" s="1022"/>
      <c r="L20" s="1024"/>
      <c r="M20" s="1024"/>
      <c r="N20" s="1024"/>
      <c r="O20" s="1024"/>
      <c r="P20" s="1012"/>
      <c r="Q20" s="1015"/>
      <c r="R20" s="1000"/>
      <c r="S20" s="383"/>
      <c r="T20" s="770"/>
      <c r="U20" s="770"/>
      <c r="V20" s="384"/>
      <c r="W20" s="384"/>
      <c r="X20" s="86">
        <f t="shared" si="9"/>
        <v>0</v>
      </c>
      <c r="Y20" s="87">
        <f>+SUMPRODUCT('1. Identificação Ben. Oper.'!$D$58:$H$58,S20:W20)</f>
        <v>0</v>
      </c>
      <c r="Z20" s="88">
        <f t="shared" si="10"/>
        <v>0</v>
      </c>
      <c r="AA20" s="89">
        <f>+VLOOKUP($S$8,'16. Fatores de conversão'!$A$5:$I$13,3,FALSE)*S20+VLOOKUP($T$8,'16. Fatores de conversão'!$A$5:$I$13,3,FALSE)*T20+VLOOKUP($U$8,'16. Fatores de conversão'!$A$5:$I$13,3,FALSE)*U20+VLOOKUP($V$8,'16. Fatores de conversão'!$A$5:$I$13,3,FALSE)*V20+VLOOKUP($W$8,'16. Fatores de conversão'!$A$5:$I$13,3,FALSE)*W20</f>
        <v>0</v>
      </c>
      <c r="AB20" s="89">
        <f>+VLOOKUP($S$8,'16. Fatores de conversão'!$A$5:$I$13,6,FALSE)*S20+VLOOKUP($T$8,'16. Fatores de conversão'!$A$5:$I$13,6,FALSE)*T20+VLOOKUP($U$8,'16. Fatores de conversão'!$A$5:$I$13,6,FALSE)*U20+VLOOKUP($V$8,'16. Fatores de conversão'!$A$5:$I$13,6,FALSE)*V20+VLOOKUP($W$8,'16. Fatores de conversão'!$A$5:$I$13,6,FALSE)*W20</f>
        <v>0</v>
      </c>
      <c r="AC20" s="89">
        <f>(VLOOKUP($S$8,'16. Fatores de conversão'!$A$5:$I$13,9,FALSE)*S20+VLOOKUP($T$8,'16. Fatores de conversão'!$A$5:$I$13,9,FALSE)*T20+VLOOKUP($U$8,'16. Fatores de conversão'!$A$5:$I$13,9,FALSE)*U20+VLOOKUP($V$8,'16. Fatores de conversão'!$A$5:$I$13,9,FALSE)*V20+VLOOKUP($W$8,'16. Fatores de conversão'!$A$5:$I$13,9,FALSE)*W20)/1000</f>
        <v>0</v>
      </c>
      <c r="AD20" s="284"/>
      <c r="AE20" s="284"/>
      <c r="AF20" s="387"/>
      <c r="AG20" s="90">
        <f>IF(OR(AE20="",AE20=0),0,IF(OR(AF20="",AF20=0),0,J20+1))</f>
        <v>0</v>
      </c>
      <c r="AH20" s="330"/>
      <c r="AI20" s="388"/>
      <c r="AJ20" s="94" t="s">
        <v>155</v>
      </c>
      <c r="AK20" s="87">
        <f t="shared" si="11"/>
        <v>0</v>
      </c>
      <c r="AL20" s="94" t="s">
        <v>155</v>
      </c>
      <c r="AM20" s="320">
        <v>0</v>
      </c>
      <c r="AN20" s="91">
        <f t="shared" si="5"/>
        <v>0</v>
      </c>
      <c r="AO20" s="12"/>
      <c r="AQ20" s="11"/>
      <c r="AR20" s="11"/>
      <c r="AS20" s="11"/>
      <c r="AT20" s="11"/>
      <c r="AU20" s="172"/>
      <c r="AV20" s="172"/>
      <c r="AZ20" s="11"/>
      <c r="BA20" s="11"/>
      <c r="BB20" s="92"/>
      <c r="BC20" s="69"/>
      <c r="BD20" s="69"/>
      <c r="BE20" s="69"/>
      <c r="BF20" s="11"/>
      <c r="BG20" s="11"/>
    </row>
    <row r="21" spans="2:59" ht="30" customHeight="1" thickBot="1" x14ac:dyDescent="0.4">
      <c r="B21" s="15"/>
      <c r="C21" s="95">
        <v>10</v>
      </c>
      <c r="D21" s="292"/>
      <c r="E21" s="407"/>
      <c r="F21" s="393"/>
      <c r="G21" s="871"/>
      <c r="H21" s="842"/>
      <c r="I21" s="382"/>
      <c r="J21" s="394"/>
      <c r="K21" s="1023"/>
      <c r="L21" s="1025"/>
      <c r="M21" s="1025"/>
      <c r="N21" s="1025"/>
      <c r="O21" s="1025"/>
      <c r="P21" s="1013"/>
      <c r="Q21" s="1016"/>
      <c r="R21" s="1001"/>
      <c r="S21" s="385"/>
      <c r="T21" s="386"/>
      <c r="U21" s="386"/>
      <c r="V21" s="386"/>
      <c r="W21" s="386"/>
      <c r="X21" s="96">
        <f t="shared" si="9"/>
        <v>0</v>
      </c>
      <c r="Y21" s="87">
        <f>+SUMPRODUCT('1. Identificação Ben. Oper.'!$D$58:$H$58,S21:W21)</f>
        <v>0</v>
      </c>
      <c r="Z21" s="88">
        <f t="shared" si="10"/>
        <v>0</v>
      </c>
      <c r="AA21" s="89">
        <f>+VLOOKUP($S$8,'16. Fatores de conversão'!$A$5:$I$13,3,FALSE)*S21+VLOOKUP($T$8,'16. Fatores de conversão'!$A$5:$I$13,3,FALSE)*T21+VLOOKUP($U$8,'16. Fatores de conversão'!$A$5:$I$13,3,FALSE)*U21+VLOOKUP($V$8,'16. Fatores de conversão'!$A$5:$I$13,3,FALSE)*V21+VLOOKUP($W$8,'16. Fatores de conversão'!$A$5:$I$13,3,FALSE)*W21</f>
        <v>0</v>
      </c>
      <c r="AB21" s="89">
        <f>+VLOOKUP($S$8,'16. Fatores de conversão'!$A$5:$I$13,6,FALSE)*S21+VLOOKUP($T$8,'16. Fatores de conversão'!$A$5:$I$13,6,FALSE)*T21+VLOOKUP($U$8,'16. Fatores de conversão'!$A$5:$I$13,6,FALSE)*U21+VLOOKUP($V$8,'16. Fatores de conversão'!$A$5:$I$13,6,FALSE)*V21+VLOOKUP($W$8,'16. Fatores de conversão'!$A$5:$I$13,6,FALSE)*W21</f>
        <v>0</v>
      </c>
      <c r="AC21" s="89">
        <f>(VLOOKUP($S$8,'16. Fatores de conversão'!$A$5:$I$13,9,FALSE)*S21+VLOOKUP($T$8,'16. Fatores de conversão'!$A$5:$I$13,9,FALSE)*T21+VLOOKUP($U$8,'16. Fatores de conversão'!$A$5:$I$13,9,FALSE)*U21+VLOOKUP($V$8,'16. Fatores de conversão'!$A$5:$I$13,9,FALSE)*V21+VLOOKUP($W$8,'16. Fatores de conversão'!$A$5:$I$13,9,FALSE)*W21)/1000</f>
        <v>0</v>
      </c>
      <c r="AD21" s="293"/>
      <c r="AE21" s="293"/>
      <c r="AF21" s="387"/>
      <c r="AG21" s="90">
        <f>IF(OR(AE21="",AE21=0),0,IF(OR(AF21="",AF21=0),0,J21+1))</f>
        <v>0</v>
      </c>
      <c r="AH21" s="389"/>
      <c r="AI21" s="390"/>
      <c r="AJ21" s="94" t="s">
        <v>155</v>
      </c>
      <c r="AK21" s="87">
        <f t="shared" si="11"/>
        <v>0</v>
      </c>
      <c r="AL21" s="94" t="s">
        <v>155</v>
      </c>
      <c r="AM21" s="320">
        <v>0</v>
      </c>
      <c r="AN21" s="91">
        <f t="shared" si="5"/>
        <v>0</v>
      </c>
      <c r="AO21" s="12"/>
      <c r="AQ21" s="11"/>
      <c r="AR21" s="11"/>
      <c r="AS21" s="11"/>
      <c r="AT21" s="11"/>
      <c r="AU21" s="172"/>
      <c r="AV21" s="172"/>
      <c r="AZ21" s="11"/>
      <c r="BA21" s="11"/>
      <c r="BB21" s="92"/>
      <c r="BC21" s="69"/>
      <c r="BD21" s="69"/>
      <c r="BE21" s="69"/>
      <c r="BF21" s="11"/>
      <c r="BG21" s="11"/>
    </row>
    <row r="22" spans="2:59" ht="15" thickBot="1" x14ac:dyDescent="0.4">
      <c r="B22" s="15"/>
      <c r="C22" s="23"/>
      <c r="D22" s="11"/>
      <c r="E22" s="637"/>
      <c r="F22" s="11"/>
      <c r="G22" s="11"/>
      <c r="H22" s="11"/>
      <c r="I22" s="11"/>
      <c r="J22" s="11"/>
      <c r="K22" s="97">
        <f>SUM(K9)</f>
        <v>0</v>
      </c>
      <c r="L22" s="98">
        <f t="shared" ref="L22:R22" si="12">SUM(L9)</f>
        <v>0</v>
      </c>
      <c r="M22" s="98">
        <f t="shared" si="12"/>
        <v>0</v>
      </c>
      <c r="N22" s="98">
        <f t="shared" si="12"/>
        <v>0</v>
      </c>
      <c r="O22" s="98">
        <f t="shared" si="12"/>
        <v>0</v>
      </c>
      <c r="P22" s="98">
        <f t="shared" si="12"/>
        <v>0</v>
      </c>
      <c r="Q22" s="99">
        <f t="shared" si="12"/>
        <v>0</v>
      </c>
      <c r="R22" s="100">
        <f t="shared" si="12"/>
        <v>0</v>
      </c>
      <c r="S22" s="97">
        <f>SUM(S10:S21)</f>
        <v>0</v>
      </c>
      <c r="T22" s="98">
        <f t="shared" ref="T22:W22" si="13">SUM(T10:T21)</f>
        <v>0</v>
      </c>
      <c r="U22" s="98">
        <f t="shared" si="13"/>
        <v>0</v>
      </c>
      <c r="V22" s="98">
        <f t="shared" si="13"/>
        <v>0</v>
      </c>
      <c r="W22" s="98">
        <f t="shared" si="13"/>
        <v>0</v>
      </c>
      <c r="X22" s="98">
        <f>SUM(X10:X21)</f>
        <v>0</v>
      </c>
      <c r="Y22" s="101">
        <f>SUM(Y10:Y21)</f>
        <v>0</v>
      </c>
      <c r="Z22" s="102">
        <f t="shared" ref="Z22" si="14">IF(P22=0,0,X22/P22)</f>
        <v>0</v>
      </c>
      <c r="AA22" s="103">
        <f t="shared" ref="AA22:AE22" si="15">SUM(AA10:AA21)</f>
        <v>0</v>
      </c>
      <c r="AB22" s="103">
        <f t="shared" si="15"/>
        <v>0</v>
      </c>
      <c r="AC22" s="103">
        <f t="shared" si="15"/>
        <v>0</v>
      </c>
      <c r="AD22" s="101">
        <f t="shared" si="15"/>
        <v>0</v>
      </c>
      <c r="AE22" s="323">
        <f t="shared" si="15"/>
        <v>0</v>
      </c>
      <c r="AF22" s="350"/>
      <c r="AG22" s="351"/>
      <c r="AH22" s="104">
        <f>SUM(AH10:AH21)</f>
        <v>0</v>
      </c>
      <c r="AI22" s="105">
        <f t="shared" ref="AI22:AJ22" si="16">SUM(AI10:AI21)</f>
        <v>0</v>
      </c>
      <c r="AJ22" s="105">
        <f t="shared" si="16"/>
        <v>0</v>
      </c>
      <c r="AK22" s="105">
        <f>SUM(AK10:AK21)</f>
        <v>0</v>
      </c>
      <c r="AL22" s="105">
        <f>SUM(AL10:AL21)</f>
        <v>0</v>
      </c>
      <c r="AM22" s="105">
        <f>SUM(AM10:AM21)</f>
        <v>0</v>
      </c>
      <c r="AN22" s="307">
        <f t="shared" si="5"/>
        <v>0</v>
      </c>
      <c r="AO22" s="12"/>
      <c r="AQ22" s="11"/>
      <c r="AR22" s="11"/>
      <c r="AS22" s="11"/>
      <c r="AT22" s="11"/>
      <c r="AU22" s="172"/>
      <c r="AV22" s="172"/>
      <c r="AZ22" s="11"/>
      <c r="BA22" s="38"/>
      <c r="BB22" s="92"/>
      <c r="BC22" s="69"/>
      <c r="BD22" s="69"/>
      <c r="BE22" s="69"/>
      <c r="BF22" s="11"/>
      <c r="BG22" s="11"/>
    </row>
    <row r="23" spans="2:59" s="1" customFormat="1" ht="30" customHeight="1" thickBot="1" x14ac:dyDescent="0.4">
      <c r="B23" s="9"/>
      <c r="C23" s="980" t="s">
        <v>168</v>
      </c>
      <c r="D23" s="981"/>
      <c r="E23" s="106">
        <f>AH22+AI22</f>
        <v>0</v>
      </c>
      <c r="F23" s="23"/>
      <c r="G23" s="23"/>
      <c r="H23" s="23"/>
      <c r="I23" s="23"/>
      <c r="J23" s="23"/>
      <c r="K23" s="23"/>
      <c r="L23" s="23"/>
      <c r="M23" s="23"/>
      <c r="N23" s="63"/>
      <c r="O23" s="63"/>
      <c r="P23" s="107"/>
      <c r="Q23" s="22"/>
      <c r="R23" s="22"/>
      <c r="S23" s="22"/>
      <c r="T23" s="22"/>
      <c r="U23" s="22"/>
      <c r="V23" s="22"/>
      <c r="W23" s="107"/>
      <c r="X23" s="63"/>
      <c r="Y23" s="676"/>
      <c r="Z23" s="676"/>
      <c r="AA23" s="676"/>
      <c r="AB23" s="676"/>
      <c r="AC23" s="63"/>
      <c r="AD23" s="107"/>
      <c r="AE23" s="63"/>
      <c r="AF23" s="23"/>
      <c r="AG23" s="23"/>
      <c r="AH23" s="23"/>
      <c r="AI23" s="23"/>
      <c r="AJ23" s="23"/>
      <c r="AK23" s="23"/>
      <c r="AL23" s="23"/>
      <c r="AM23" s="23"/>
      <c r="AO23" s="12"/>
      <c r="AS23" s="23"/>
      <c r="AT23" s="172"/>
      <c r="AU23" s="172"/>
      <c r="AV23" s="69"/>
      <c r="AW23" s="69"/>
      <c r="AX23" s="69"/>
      <c r="AY23" s="23"/>
      <c r="AZ23" s="23"/>
    </row>
    <row r="24" spans="2:59" ht="30" customHeight="1" thickBot="1" x14ac:dyDescent="0.4">
      <c r="B24" s="15"/>
      <c r="C24" s="980" t="s">
        <v>459</v>
      </c>
      <c r="D24" s="981"/>
      <c r="E24" s="106">
        <f>AK22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796">
        <f>U20+U21</f>
        <v>0</v>
      </c>
      <c r="V24" s="11"/>
      <c r="W24" s="11"/>
      <c r="X24" s="783"/>
      <c r="Y24" s="783"/>
      <c r="Z24" s="783"/>
      <c r="AA24" s="783"/>
      <c r="AB24" s="11"/>
      <c r="AC24" s="11"/>
      <c r="AD24" s="11"/>
      <c r="AE24" s="11"/>
      <c r="AF24" s="11"/>
      <c r="AG24" s="11"/>
      <c r="AH24" s="11"/>
      <c r="AI24" s="11"/>
      <c r="AJ24" s="151"/>
      <c r="AK24" s="151"/>
      <c r="AL24" s="151"/>
      <c r="AM24" s="151"/>
      <c r="AO24" s="12"/>
      <c r="AQ24" s="11"/>
      <c r="AR24" s="11"/>
      <c r="AS24" s="92"/>
      <c r="AT24" s="172"/>
      <c r="AU24" s="172"/>
      <c r="AV24" s="69"/>
      <c r="AW24" s="11"/>
      <c r="AX24" s="11"/>
    </row>
    <row r="25" spans="2:59" ht="30" customHeight="1" thickBot="1" x14ac:dyDescent="0.4">
      <c r="B25" s="15"/>
      <c r="C25" s="980" t="s">
        <v>460</v>
      </c>
      <c r="D25" s="981"/>
      <c r="E25" s="106">
        <f>AL22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51"/>
      <c r="AK25" s="151"/>
      <c r="AL25" s="151"/>
      <c r="AM25" s="151"/>
      <c r="AO25" s="12"/>
      <c r="AQ25" s="11"/>
      <c r="AR25" s="11"/>
      <c r="AS25" s="92"/>
      <c r="AT25" s="172"/>
      <c r="AU25" s="172"/>
      <c r="AV25" s="69"/>
      <c r="AW25" s="11"/>
      <c r="AX25" s="11"/>
    </row>
    <row r="26" spans="2:59" ht="30" customHeight="1" thickBot="1" x14ac:dyDescent="0.4">
      <c r="B26" s="15"/>
      <c r="C26" s="980" t="s">
        <v>461</v>
      </c>
      <c r="D26" s="981"/>
      <c r="E26" s="106">
        <f>AM22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51"/>
      <c r="AK26" s="151"/>
      <c r="AL26" s="151"/>
      <c r="AM26" s="151"/>
      <c r="AO26" s="12"/>
      <c r="AQ26" s="11"/>
      <c r="AR26" s="11"/>
      <c r="AS26" s="92"/>
      <c r="AT26" s="172"/>
      <c r="AU26" s="172"/>
      <c r="AV26" s="69"/>
      <c r="AW26" s="11"/>
      <c r="AX26" s="11"/>
    </row>
    <row r="27" spans="2:59" x14ac:dyDescent="0.35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69"/>
      <c r="AI27" s="69"/>
      <c r="AJ27" s="151"/>
      <c r="AK27" s="151"/>
      <c r="AL27" s="151"/>
      <c r="AM27" s="151"/>
      <c r="AO27" s="12"/>
      <c r="AQ27" s="11"/>
      <c r="AR27" s="11"/>
      <c r="AS27" s="92"/>
      <c r="AT27" s="172"/>
      <c r="AU27" s="172"/>
      <c r="AV27" s="69"/>
      <c r="AW27" s="11"/>
      <c r="AX27" s="11"/>
    </row>
    <row r="28" spans="2:59" ht="15" thickBot="1" x14ac:dyDescent="0.4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69"/>
      <c r="AI28" s="69"/>
      <c r="AJ28" s="151"/>
      <c r="AK28" s="151"/>
      <c r="AL28" s="151"/>
      <c r="AM28" s="151"/>
      <c r="AO28" s="12"/>
      <c r="AQ28" s="11"/>
      <c r="AR28" s="11"/>
      <c r="AS28" s="92"/>
      <c r="AT28" s="172"/>
      <c r="AU28" s="172"/>
      <c r="AV28" s="69"/>
      <c r="AW28" s="11"/>
      <c r="AX28" s="11"/>
    </row>
    <row r="29" spans="2:59" ht="56.25" customHeight="1" thickBot="1" x14ac:dyDescent="0.4">
      <c r="B29" s="15"/>
      <c r="C29" s="109" t="s">
        <v>36</v>
      </c>
      <c r="D29" s="110"/>
      <c r="E29" s="110"/>
      <c r="F29" s="110"/>
      <c r="G29" s="110"/>
      <c r="H29" s="110"/>
      <c r="I29" s="110"/>
      <c r="J29" s="982" t="s">
        <v>230</v>
      </c>
      <c r="K29" s="983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5"/>
      <c r="AJ29" s="151"/>
      <c r="AK29" s="151"/>
      <c r="AL29" s="151"/>
      <c r="AM29" s="151"/>
      <c r="AO29" s="12"/>
      <c r="AQ29" s="11"/>
      <c r="AR29" s="11"/>
      <c r="AS29" s="92"/>
      <c r="AT29" s="172"/>
      <c r="AU29" s="172"/>
      <c r="AV29" s="69"/>
      <c r="AW29" s="11"/>
      <c r="AX29" s="11"/>
    </row>
    <row r="30" spans="2:59" ht="15" thickBot="1" x14ac:dyDescent="0.4">
      <c r="B30" s="15"/>
      <c r="C30" s="111"/>
      <c r="D30" s="112"/>
      <c r="E30" s="112"/>
      <c r="F30" s="112"/>
      <c r="G30" s="112"/>
      <c r="H30" s="113"/>
      <c r="I30" s="112"/>
      <c r="J30" s="1027" t="s">
        <v>16</v>
      </c>
      <c r="K30" s="1028"/>
      <c r="L30" s="1028"/>
      <c r="M30" s="1028"/>
      <c r="N30" s="1028"/>
      <c r="O30" s="1028"/>
      <c r="P30" s="1028"/>
      <c r="Q30" s="1028"/>
      <c r="R30" s="1028"/>
      <c r="S30" s="1028"/>
      <c r="T30" s="1028"/>
      <c r="U30" s="1028"/>
      <c r="V30" s="1028"/>
      <c r="W30" s="1028"/>
      <c r="X30" s="1028"/>
      <c r="Y30" s="1028"/>
      <c r="Z30" s="1028"/>
      <c r="AA30" s="1028"/>
      <c r="AB30" s="1028"/>
      <c r="AC30" s="1028"/>
      <c r="AD30" s="1028"/>
      <c r="AE30" s="1028"/>
      <c r="AF30" s="1028"/>
      <c r="AG30" s="1028"/>
      <c r="AH30" s="1029"/>
      <c r="AI30" s="131"/>
      <c r="AJ30" s="151"/>
      <c r="AK30" s="151"/>
      <c r="AL30" s="151"/>
      <c r="AM30" s="151"/>
      <c r="AO30" s="12"/>
      <c r="AQ30" s="11"/>
      <c r="AR30" s="11"/>
      <c r="AS30" s="11"/>
      <c r="AT30" s="172"/>
      <c r="AU30" s="172"/>
      <c r="AV30" s="69"/>
      <c r="AW30" s="11"/>
      <c r="AX30" s="11"/>
    </row>
    <row r="31" spans="2:59" ht="28.5" customHeight="1" thickBot="1" x14ac:dyDescent="0.4">
      <c r="B31" s="15"/>
      <c r="C31" s="115" t="s">
        <v>37</v>
      </c>
      <c r="D31" s="766" t="s">
        <v>144</v>
      </c>
      <c r="E31" s="766" t="s">
        <v>143</v>
      </c>
      <c r="F31" s="766" t="s">
        <v>149</v>
      </c>
      <c r="G31" s="766"/>
      <c r="H31" s="979" t="s">
        <v>96</v>
      </c>
      <c r="I31" s="979"/>
      <c r="J31" s="252">
        <v>1</v>
      </c>
      <c r="K31" s="252">
        <v>2</v>
      </c>
      <c r="L31" s="252">
        <v>3</v>
      </c>
      <c r="M31" s="252">
        <v>4</v>
      </c>
      <c r="N31" s="252">
        <v>5</v>
      </c>
      <c r="O31" s="252">
        <v>6</v>
      </c>
      <c r="P31" s="252">
        <v>7</v>
      </c>
      <c r="Q31" s="252">
        <v>8</v>
      </c>
      <c r="R31" s="252">
        <v>9</v>
      </c>
      <c r="S31" s="252">
        <v>10</v>
      </c>
      <c r="T31" s="252">
        <v>11</v>
      </c>
      <c r="U31" s="252">
        <v>12</v>
      </c>
      <c r="V31" s="252">
        <v>13</v>
      </c>
      <c r="W31" s="252">
        <v>14</v>
      </c>
      <c r="X31" s="252">
        <v>15</v>
      </c>
      <c r="Y31" s="252">
        <v>16</v>
      </c>
      <c r="Z31" s="252">
        <v>17</v>
      </c>
      <c r="AA31" s="252">
        <v>18</v>
      </c>
      <c r="AB31" s="252">
        <v>19</v>
      </c>
      <c r="AC31" s="252">
        <v>20</v>
      </c>
      <c r="AD31" s="252">
        <v>21</v>
      </c>
      <c r="AE31" s="252">
        <v>22</v>
      </c>
      <c r="AF31" s="252">
        <v>23</v>
      </c>
      <c r="AG31" s="252">
        <v>24</v>
      </c>
      <c r="AH31" s="252">
        <v>25</v>
      </c>
      <c r="AI31" s="117" t="s">
        <v>38</v>
      </c>
      <c r="AJ31" s="277"/>
      <c r="AK31" s="13" t="s">
        <v>186</v>
      </c>
      <c r="AL31" s="13"/>
      <c r="AM31" s="13"/>
      <c r="AN31" s="13" t="s">
        <v>185</v>
      </c>
      <c r="AO31" s="12"/>
      <c r="AQ31" s="11"/>
      <c r="AR31" s="11"/>
      <c r="AS31" s="11"/>
      <c r="AT31" s="172"/>
      <c r="AU31" s="172"/>
      <c r="AV31" s="11"/>
      <c r="AW31" s="11"/>
      <c r="AX31" s="11"/>
    </row>
    <row r="32" spans="2:59" ht="15" thickBot="1" x14ac:dyDescent="0.4">
      <c r="B32" s="15"/>
      <c r="C32" s="723">
        <f>C10</f>
        <v>1</v>
      </c>
      <c r="D32" s="724">
        <f>Y10</f>
        <v>0</v>
      </c>
      <c r="E32" s="724">
        <f t="shared" ref="E32:F34" si="17">AD10</f>
        <v>0</v>
      </c>
      <c r="F32" s="724">
        <f t="shared" si="17"/>
        <v>0</v>
      </c>
      <c r="G32" s="724"/>
      <c r="H32" s="724">
        <f>IF(D32="",0,D32-E32)</f>
        <v>0</v>
      </c>
      <c r="I32" s="725"/>
      <c r="J32" s="121">
        <f t="shared" ref="J32:AH32" si="18">IF($J10&gt;=25,$H32,IF(J$31&lt;=$J10,$H32,IF(J$31&lt;=($J10*($AF10+1)),$H32,0)))-IF($J10="",0,IF(J$31-1&lt;=($J10*$AF10),$F32,0))*IF(OR($AG10=0,$AG10&gt;25),0,IF(MOD(J$31,$J10)=0,1,0))</f>
        <v>0</v>
      </c>
      <c r="K32" s="121">
        <f t="shared" si="18"/>
        <v>0</v>
      </c>
      <c r="L32" s="121">
        <f t="shared" si="18"/>
        <v>0</v>
      </c>
      <c r="M32" s="121">
        <f t="shared" si="18"/>
        <v>0</v>
      </c>
      <c r="N32" s="121">
        <f t="shared" si="18"/>
        <v>0</v>
      </c>
      <c r="O32" s="121">
        <f t="shared" si="18"/>
        <v>0</v>
      </c>
      <c r="P32" s="121">
        <f t="shared" si="18"/>
        <v>0</v>
      </c>
      <c r="Q32" s="121">
        <f t="shared" si="18"/>
        <v>0</v>
      </c>
      <c r="R32" s="121">
        <f t="shared" si="18"/>
        <v>0</v>
      </c>
      <c r="S32" s="121">
        <f t="shared" si="18"/>
        <v>0</v>
      </c>
      <c r="T32" s="121">
        <f t="shared" si="18"/>
        <v>0</v>
      </c>
      <c r="U32" s="121">
        <f t="shared" si="18"/>
        <v>0</v>
      </c>
      <c r="V32" s="121">
        <f t="shared" si="18"/>
        <v>0</v>
      </c>
      <c r="W32" s="121">
        <f t="shared" si="18"/>
        <v>0</v>
      </c>
      <c r="X32" s="121">
        <f t="shared" si="18"/>
        <v>0</v>
      </c>
      <c r="Y32" s="121">
        <f t="shared" si="18"/>
        <v>0</v>
      </c>
      <c r="Z32" s="121">
        <f t="shared" si="18"/>
        <v>0</v>
      </c>
      <c r="AA32" s="121">
        <f t="shared" si="18"/>
        <v>0</v>
      </c>
      <c r="AB32" s="121">
        <f t="shared" si="18"/>
        <v>0</v>
      </c>
      <c r="AC32" s="121">
        <f t="shared" si="18"/>
        <v>0</v>
      </c>
      <c r="AD32" s="121">
        <f t="shared" si="18"/>
        <v>0</v>
      </c>
      <c r="AE32" s="121">
        <f t="shared" si="18"/>
        <v>0</v>
      </c>
      <c r="AF32" s="121">
        <f t="shared" si="18"/>
        <v>0</v>
      </c>
      <c r="AG32" s="121">
        <f t="shared" si="18"/>
        <v>0</v>
      </c>
      <c r="AH32" s="121">
        <f t="shared" si="18"/>
        <v>0</v>
      </c>
      <c r="AI32" s="122">
        <f t="shared" ref="AI32:AI41" si="19">SUM(J32:AH32)</f>
        <v>0</v>
      </c>
      <c r="AJ32" s="277">
        <v>1</v>
      </c>
      <c r="AK32" s="278"/>
      <c r="AL32" s="278"/>
      <c r="AM32" s="278"/>
      <c r="AN32" s="13"/>
      <c r="AO32" s="12"/>
      <c r="AT32" s="172"/>
      <c r="AU32" s="172"/>
    </row>
    <row r="33" spans="2:47" ht="15" thickBot="1" x14ac:dyDescent="0.4">
      <c r="B33" s="15"/>
      <c r="C33" s="118">
        <f>C11</f>
        <v>2</v>
      </c>
      <c r="D33" s="119">
        <f>Y11</f>
        <v>0</v>
      </c>
      <c r="E33" s="119">
        <f t="shared" si="17"/>
        <v>0</v>
      </c>
      <c r="F33" s="119">
        <f t="shared" si="17"/>
        <v>0</v>
      </c>
      <c r="G33" s="119"/>
      <c r="H33" s="119">
        <f t="shared" ref="H33:H41" si="20">IF(D33="",0,D33-E33)</f>
        <v>0</v>
      </c>
      <c r="I33" s="123"/>
      <c r="J33" s="121">
        <f t="shared" ref="J33:AH33" si="21">IF($J11&gt;=25,$H33,IF(J$31&lt;=$J11,$H33,IF(J$31&lt;=($J11*($AF11+1)),$H33,0)))-IF($J11="",0,IF(J$31-1&lt;=($J11*$AF11),$F33,0))*IF(OR($AG11=0,$AG11&gt;25),0,IF(MOD(J$31,$J11)=0,1,0))</f>
        <v>0</v>
      </c>
      <c r="K33" s="121">
        <f t="shared" si="21"/>
        <v>0</v>
      </c>
      <c r="L33" s="121">
        <f t="shared" si="21"/>
        <v>0</v>
      </c>
      <c r="M33" s="121">
        <f t="shared" si="21"/>
        <v>0</v>
      </c>
      <c r="N33" s="121">
        <f t="shared" si="21"/>
        <v>0</v>
      </c>
      <c r="O33" s="121">
        <f t="shared" si="21"/>
        <v>0</v>
      </c>
      <c r="P33" s="121">
        <f t="shared" si="21"/>
        <v>0</v>
      </c>
      <c r="Q33" s="121">
        <f t="shared" si="21"/>
        <v>0</v>
      </c>
      <c r="R33" s="121">
        <f t="shared" si="21"/>
        <v>0</v>
      </c>
      <c r="S33" s="121">
        <f t="shared" si="21"/>
        <v>0</v>
      </c>
      <c r="T33" s="121">
        <f t="shared" si="21"/>
        <v>0</v>
      </c>
      <c r="U33" s="121">
        <f t="shared" si="21"/>
        <v>0</v>
      </c>
      <c r="V33" s="121">
        <f t="shared" si="21"/>
        <v>0</v>
      </c>
      <c r="W33" s="121">
        <f t="shared" si="21"/>
        <v>0</v>
      </c>
      <c r="X33" s="121">
        <f t="shared" si="21"/>
        <v>0</v>
      </c>
      <c r="Y33" s="121">
        <f t="shared" si="21"/>
        <v>0</v>
      </c>
      <c r="Z33" s="121">
        <f t="shared" si="21"/>
        <v>0</v>
      </c>
      <c r="AA33" s="121">
        <f t="shared" si="21"/>
        <v>0</v>
      </c>
      <c r="AB33" s="121">
        <f t="shared" si="21"/>
        <v>0</v>
      </c>
      <c r="AC33" s="121">
        <f t="shared" si="21"/>
        <v>0</v>
      </c>
      <c r="AD33" s="121">
        <f t="shared" si="21"/>
        <v>0</v>
      </c>
      <c r="AE33" s="121">
        <f t="shared" si="21"/>
        <v>0</v>
      </c>
      <c r="AF33" s="121">
        <f t="shared" si="21"/>
        <v>0</v>
      </c>
      <c r="AG33" s="121">
        <f t="shared" si="21"/>
        <v>0</v>
      </c>
      <c r="AH33" s="121">
        <f t="shared" si="21"/>
        <v>0</v>
      </c>
      <c r="AI33" s="122">
        <f t="shared" si="19"/>
        <v>0</v>
      </c>
      <c r="AJ33" s="277">
        <v>2</v>
      </c>
      <c r="AK33" s="278">
        <f>+IF(F11="",0,IF(OR(F11=#REF!,F11=#REF!,F11=#REF!,F11=#REF!,F11=#REF!,F11=#REF!,F11=#REF!),0,IF(F11=#REF!,30.001,IF(F11=#REF!,45.001,0))))</f>
        <v>0</v>
      </c>
      <c r="AL33" s="278"/>
      <c r="AM33" s="278"/>
      <c r="AN33" s="13">
        <f>+IF(F11="",75,IF(F11=#REF!,18,IF(F11=#REF!,27,IF(F11=#REF!,75,IF(F11=#REF!,35,IF(F11=#REF!,30,IF(F11=#REF!,45,IF(F11=#REF!,65,IF(F11=#REF!,5,IF(F11=#REF!,65,75))))))))))</f>
        <v>75</v>
      </c>
      <c r="AO33" s="12"/>
      <c r="AT33" s="172"/>
      <c r="AU33" s="172"/>
    </row>
    <row r="34" spans="2:47" ht="15" thickBot="1" x14ac:dyDescent="0.4">
      <c r="B34" s="15"/>
      <c r="C34" s="723">
        <f>C12</f>
        <v>3</v>
      </c>
      <c r="D34" s="724">
        <f>Y12</f>
        <v>0</v>
      </c>
      <c r="E34" s="724">
        <f t="shared" si="17"/>
        <v>0</v>
      </c>
      <c r="F34" s="724">
        <f t="shared" si="17"/>
        <v>0</v>
      </c>
      <c r="G34" s="724"/>
      <c r="H34" s="724">
        <f t="shared" si="20"/>
        <v>0</v>
      </c>
      <c r="I34" s="726"/>
      <c r="J34" s="121">
        <f t="shared" ref="J34:AH34" si="22">IF($J12&gt;=25,$H34,IF(J$31&lt;=$J12,$H34,IF(J$31&lt;=($J12*($AF12+1)),$H34,0)))-IF($J12="",0,IF(J$31-1&lt;=($J12*$AF12),$F34,0))*IF(OR($AG12=0,$AG12&gt;25),0,IF(MOD(J$31,$J12)=0,1,0))</f>
        <v>0</v>
      </c>
      <c r="K34" s="121">
        <f t="shared" si="22"/>
        <v>0</v>
      </c>
      <c r="L34" s="121">
        <f t="shared" si="22"/>
        <v>0</v>
      </c>
      <c r="M34" s="121">
        <f t="shared" si="22"/>
        <v>0</v>
      </c>
      <c r="N34" s="121">
        <f t="shared" si="22"/>
        <v>0</v>
      </c>
      <c r="O34" s="121">
        <f t="shared" si="22"/>
        <v>0</v>
      </c>
      <c r="P34" s="121">
        <f t="shared" si="22"/>
        <v>0</v>
      </c>
      <c r="Q34" s="121">
        <f t="shared" si="22"/>
        <v>0</v>
      </c>
      <c r="R34" s="121">
        <f t="shared" si="22"/>
        <v>0</v>
      </c>
      <c r="S34" s="121">
        <f t="shared" si="22"/>
        <v>0</v>
      </c>
      <c r="T34" s="121">
        <f t="shared" si="22"/>
        <v>0</v>
      </c>
      <c r="U34" s="121">
        <f t="shared" si="22"/>
        <v>0</v>
      </c>
      <c r="V34" s="121">
        <f t="shared" si="22"/>
        <v>0</v>
      </c>
      <c r="W34" s="121">
        <f t="shared" si="22"/>
        <v>0</v>
      </c>
      <c r="X34" s="121">
        <f t="shared" si="22"/>
        <v>0</v>
      </c>
      <c r="Y34" s="121">
        <f t="shared" si="22"/>
        <v>0</v>
      </c>
      <c r="Z34" s="121">
        <f t="shared" si="22"/>
        <v>0</v>
      </c>
      <c r="AA34" s="121">
        <f t="shared" si="22"/>
        <v>0</v>
      </c>
      <c r="AB34" s="121">
        <f t="shared" si="22"/>
        <v>0</v>
      </c>
      <c r="AC34" s="121">
        <f t="shared" si="22"/>
        <v>0</v>
      </c>
      <c r="AD34" s="121">
        <f t="shared" si="22"/>
        <v>0</v>
      </c>
      <c r="AE34" s="121">
        <f t="shared" si="22"/>
        <v>0</v>
      </c>
      <c r="AF34" s="121">
        <f t="shared" si="22"/>
        <v>0</v>
      </c>
      <c r="AG34" s="121">
        <f t="shared" si="22"/>
        <v>0</v>
      </c>
      <c r="AH34" s="121">
        <f t="shared" si="22"/>
        <v>0</v>
      </c>
      <c r="AI34" s="122">
        <f t="shared" si="19"/>
        <v>0</v>
      </c>
      <c r="AJ34" s="277">
        <v>3</v>
      </c>
      <c r="AK34" s="278">
        <f>+IF(F12="",0,IF(OR(F12=#REF!,F12=#REF!,F12=#REF!,F12=#REF!,F12=#REF!,F12=#REF!,F12=#REF!),0,IF(F12=#REF!,30.001,IF(F12=#REF!,45.001,0))))</f>
        <v>0</v>
      </c>
      <c r="AL34" s="278"/>
      <c r="AM34" s="278"/>
      <c r="AN34" s="13">
        <f>+IF(F12="",75,IF(F12=#REF!,18,IF(F12=#REF!,27,IF(F12=#REF!,75,IF(F12=#REF!,35,IF(F12=#REF!,30,IF(F12=#REF!,45,IF(F12=#REF!,65,IF(F12=#REF!,5,IF(F12=#REF!,65,75))))))))))</f>
        <v>75</v>
      </c>
      <c r="AO34" s="12"/>
      <c r="AT34" s="172"/>
      <c r="AU34" s="172"/>
    </row>
    <row r="35" spans="2:47" ht="15" thickBot="1" x14ac:dyDescent="0.4">
      <c r="B35" s="15"/>
      <c r="C35" s="118">
        <f>C14</f>
        <v>4</v>
      </c>
      <c r="D35" s="119">
        <f>Y14</f>
        <v>0</v>
      </c>
      <c r="E35" s="119">
        <f t="shared" ref="E35:F39" si="23">AD14</f>
        <v>0</v>
      </c>
      <c r="F35" s="119">
        <f t="shared" si="23"/>
        <v>0</v>
      </c>
      <c r="G35" s="119"/>
      <c r="H35" s="119">
        <f t="shared" si="20"/>
        <v>0</v>
      </c>
      <c r="I35" s="123"/>
      <c r="J35" s="121">
        <f t="shared" ref="J35:AH35" si="24">IF($J14&gt;=25,$H35,IF(J$31&lt;=$J14,$H35,IF(J$31&lt;=($J14*($AF14+1)),$H35,0)))-IF($J14="",0,IF(J$31-1&lt;=($J14*$AF14),$F35,0))*IF(OR($AG14=0,$AG14&gt;25),0,IF(MOD(J$31,$J14)=0,1,0))</f>
        <v>0</v>
      </c>
      <c r="K35" s="121">
        <f t="shared" si="24"/>
        <v>0</v>
      </c>
      <c r="L35" s="121">
        <f t="shared" si="24"/>
        <v>0</v>
      </c>
      <c r="M35" s="121">
        <f t="shared" si="24"/>
        <v>0</v>
      </c>
      <c r="N35" s="121">
        <f t="shared" si="24"/>
        <v>0</v>
      </c>
      <c r="O35" s="121">
        <f t="shared" si="24"/>
        <v>0</v>
      </c>
      <c r="P35" s="121">
        <f t="shared" si="24"/>
        <v>0</v>
      </c>
      <c r="Q35" s="121">
        <f t="shared" si="24"/>
        <v>0</v>
      </c>
      <c r="R35" s="121">
        <f t="shared" si="24"/>
        <v>0</v>
      </c>
      <c r="S35" s="121">
        <f t="shared" si="24"/>
        <v>0</v>
      </c>
      <c r="T35" s="121">
        <f t="shared" si="24"/>
        <v>0</v>
      </c>
      <c r="U35" s="121">
        <f t="shared" si="24"/>
        <v>0</v>
      </c>
      <c r="V35" s="121">
        <f t="shared" si="24"/>
        <v>0</v>
      </c>
      <c r="W35" s="121">
        <f t="shared" si="24"/>
        <v>0</v>
      </c>
      <c r="X35" s="121">
        <f t="shared" si="24"/>
        <v>0</v>
      </c>
      <c r="Y35" s="121">
        <f t="shared" si="24"/>
        <v>0</v>
      </c>
      <c r="Z35" s="121">
        <f t="shared" si="24"/>
        <v>0</v>
      </c>
      <c r="AA35" s="121">
        <f t="shared" si="24"/>
        <v>0</v>
      </c>
      <c r="AB35" s="121">
        <f t="shared" si="24"/>
        <v>0</v>
      </c>
      <c r="AC35" s="121">
        <f t="shared" si="24"/>
        <v>0</v>
      </c>
      <c r="AD35" s="121">
        <f t="shared" si="24"/>
        <v>0</v>
      </c>
      <c r="AE35" s="121">
        <f t="shared" si="24"/>
        <v>0</v>
      </c>
      <c r="AF35" s="121">
        <f t="shared" si="24"/>
        <v>0</v>
      </c>
      <c r="AG35" s="121">
        <f t="shared" si="24"/>
        <v>0</v>
      </c>
      <c r="AH35" s="121">
        <f t="shared" si="24"/>
        <v>0</v>
      </c>
      <c r="AI35" s="122">
        <f t="shared" si="19"/>
        <v>0</v>
      </c>
      <c r="AJ35" s="277">
        <v>4</v>
      </c>
      <c r="AK35" s="278">
        <f>+IF(F13="",0,IF(OR(F13=#REF!,F13=#REF!,F13=#REF!,F13=#REF!,F13=#REF!,F13=#REF!,F13=#REF!),0,IF(F13=#REF!,30.001,IF(F13=#REF!,45.001,0))))</f>
        <v>0</v>
      </c>
      <c r="AL35" s="278"/>
      <c r="AM35" s="278"/>
      <c r="AN35" s="13">
        <f>+IF(F13="",75,IF(F13=#REF!,18,IF(F13=#REF!,27,IF(F13=#REF!,75,IF(F13=#REF!,35,IF(F13=#REF!,30,IF(F13=#REF!,45,IF(F13=#REF!,65,IF(F13=#REF!,5,IF(F13=#REF!,65,75))))))))))</f>
        <v>75</v>
      </c>
      <c r="AO35" s="12"/>
      <c r="AT35" s="172"/>
      <c r="AU35" s="172"/>
    </row>
    <row r="36" spans="2:47" ht="15" thickBot="1" x14ac:dyDescent="0.4">
      <c r="B36" s="15"/>
      <c r="C36" s="723">
        <f>C15</f>
        <v>5</v>
      </c>
      <c r="D36" s="724">
        <f>Y15</f>
        <v>0</v>
      </c>
      <c r="E36" s="724">
        <f t="shared" si="23"/>
        <v>0</v>
      </c>
      <c r="F36" s="724">
        <f t="shared" si="23"/>
        <v>0</v>
      </c>
      <c r="G36" s="724"/>
      <c r="H36" s="724">
        <f t="shared" si="20"/>
        <v>0</v>
      </c>
      <c r="I36" s="726"/>
      <c r="J36" s="121">
        <f t="shared" ref="J36:AH36" si="25">IF($J15&gt;=25,$H36,IF(J$31&lt;=$J15,$H36,IF(J$31&lt;=($J15*($AF15+1)),$H36,0)))-IF($J15="",0,IF(J$31-1&lt;=($J15*$AF15),$F36,0))*IF(OR($AG15=0,$AG15&gt;25),0,IF(MOD(J$31,$J15)=0,1,0))</f>
        <v>0</v>
      </c>
      <c r="K36" s="121">
        <f t="shared" si="25"/>
        <v>0</v>
      </c>
      <c r="L36" s="121">
        <f t="shared" si="25"/>
        <v>0</v>
      </c>
      <c r="M36" s="121">
        <f t="shared" si="25"/>
        <v>0</v>
      </c>
      <c r="N36" s="121">
        <f t="shared" si="25"/>
        <v>0</v>
      </c>
      <c r="O36" s="121">
        <f t="shared" si="25"/>
        <v>0</v>
      </c>
      <c r="P36" s="121">
        <f t="shared" si="25"/>
        <v>0</v>
      </c>
      <c r="Q36" s="121">
        <f t="shared" si="25"/>
        <v>0</v>
      </c>
      <c r="R36" s="121">
        <f t="shared" si="25"/>
        <v>0</v>
      </c>
      <c r="S36" s="121">
        <f t="shared" si="25"/>
        <v>0</v>
      </c>
      <c r="T36" s="121">
        <f t="shared" si="25"/>
        <v>0</v>
      </c>
      <c r="U36" s="121">
        <f t="shared" si="25"/>
        <v>0</v>
      </c>
      <c r="V36" s="121">
        <f t="shared" si="25"/>
        <v>0</v>
      </c>
      <c r="W36" s="121">
        <f t="shared" si="25"/>
        <v>0</v>
      </c>
      <c r="X36" s="121">
        <f t="shared" si="25"/>
        <v>0</v>
      </c>
      <c r="Y36" s="121">
        <f t="shared" si="25"/>
        <v>0</v>
      </c>
      <c r="Z36" s="121">
        <f t="shared" si="25"/>
        <v>0</v>
      </c>
      <c r="AA36" s="121">
        <f t="shared" si="25"/>
        <v>0</v>
      </c>
      <c r="AB36" s="121">
        <f t="shared" si="25"/>
        <v>0</v>
      </c>
      <c r="AC36" s="121">
        <f t="shared" si="25"/>
        <v>0</v>
      </c>
      <c r="AD36" s="121">
        <f t="shared" si="25"/>
        <v>0</v>
      </c>
      <c r="AE36" s="121">
        <f t="shared" si="25"/>
        <v>0</v>
      </c>
      <c r="AF36" s="121">
        <f t="shared" si="25"/>
        <v>0</v>
      </c>
      <c r="AG36" s="121">
        <f t="shared" si="25"/>
        <v>0</v>
      </c>
      <c r="AH36" s="121">
        <f t="shared" si="25"/>
        <v>0</v>
      </c>
      <c r="AI36" s="122">
        <f t="shared" si="19"/>
        <v>0</v>
      </c>
      <c r="AJ36" s="277">
        <v>5</v>
      </c>
      <c r="AK36" s="278">
        <f>+IF(F14="",0,IF(OR(F14=#REF!,F14=#REF!,F14=#REF!,F14=#REF!,F14=#REF!,F14=#REF!,F14=#REF!),0,IF(F14=#REF!,30.001,IF(F14=#REF!,45.001,0))))</f>
        <v>0</v>
      </c>
      <c r="AL36" s="278"/>
      <c r="AM36" s="278"/>
      <c r="AN36" s="13">
        <f>+IF(F14="",75,IF(F14=#REF!,18,IF(F14=#REF!,27,IF(F14=#REF!,75,IF(F14=#REF!,35,IF(F14=#REF!,30,IF(F14=#REF!,45,IF(F14=#REF!,65,IF(F14=#REF!,5,IF(F14=#REF!,65,75))))))))))</f>
        <v>75</v>
      </c>
      <c r="AO36" s="12"/>
      <c r="AT36" s="172"/>
      <c r="AU36" s="172"/>
    </row>
    <row r="37" spans="2:47" ht="15" thickBot="1" x14ac:dyDescent="0.4">
      <c r="B37" s="15"/>
      <c r="C37" s="118">
        <f>C16</f>
        <v>6</v>
      </c>
      <c r="D37" s="124">
        <f>Y16</f>
        <v>0</v>
      </c>
      <c r="E37" s="124">
        <f t="shared" si="23"/>
        <v>0</v>
      </c>
      <c r="F37" s="124">
        <f t="shared" si="23"/>
        <v>0</v>
      </c>
      <c r="G37" s="124"/>
      <c r="H37" s="119">
        <f t="shared" si="20"/>
        <v>0</v>
      </c>
      <c r="I37" s="125"/>
      <c r="J37" s="121">
        <f t="shared" ref="J37:AH37" si="26">IF($J16&gt;=25,$H37,IF(J$31&lt;=$J16,$H37,IF(J$31&lt;=($J16*($AF16+1)),$H37,0)))-IF($J16="",0,IF(J$31-1&lt;=($J16*$AF16),$F37,0))*IF(OR($AG16=0,$AG16&gt;25),0,IF(MOD(J$31,$J16)=0,1,0))</f>
        <v>0</v>
      </c>
      <c r="K37" s="121">
        <f t="shared" si="26"/>
        <v>0</v>
      </c>
      <c r="L37" s="121">
        <f t="shared" si="26"/>
        <v>0</v>
      </c>
      <c r="M37" s="121">
        <f t="shared" si="26"/>
        <v>0</v>
      </c>
      <c r="N37" s="121">
        <f t="shared" si="26"/>
        <v>0</v>
      </c>
      <c r="O37" s="121">
        <f t="shared" si="26"/>
        <v>0</v>
      </c>
      <c r="P37" s="121">
        <f t="shared" si="26"/>
        <v>0</v>
      </c>
      <c r="Q37" s="121">
        <f t="shared" si="26"/>
        <v>0</v>
      </c>
      <c r="R37" s="121">
        <f t="shared" si="26"/>
        <v>0</v>
      </c>
      <c r="S37" s="121">
        <f t="shared" si="26"/>
        <v>0</v>
      </c>
      <c r="T37" s="121">
        <f t="shared" si="26"/>
        <v>0</v>
      </c>
      <c r="U37" s="121">
        <f t="shared" si="26"/>
        <v>0</v>
      </c>
      <c r="V37" s="121">
        <f t="shared" si="26"/>
        <v>0</v>
      </c>
      <c r="W37" s="121">
        <f t="shared" si="26"/>
        <v>0</v>
      </c>
      <c r="X37" s="121">
        <f t="shared" si="26"/>
        <v>0</v>
      </c>
      <c r="Y37" s="121">
        <f t="shared" si="26"/>
        <v>0</v>
      </c>
      <c r="Z37" s="121">
        <f t="shared" si="26"/>
        <v>0</v>
      </c>
      <c r="AA37" s="121">
        <f t="shared" si="26"/>
        <v>0</v>
      </c>
      <c r="AB37" s="121">
        <f t="shared" si="26"/>
        <v>0</v>
      </c>
      <c r="AC37" s="121">
        <f t="shared" si="26"/>
        <v>0</v>
      </c>
      <c r="AD37" s="121">
        <f t="shared" si="26"/>
        <v>0</v>
      </c>
      <c r="AE37" s="121">
        <f t="shared" si="26"/>
        <v>0</v>
      </c>
      <c r="AF37" s="121">
        <f t="shared" si="26"/>
        <v>0</v>
      </c>
      <c r="AG37" s="121">
        <f t="shared" si="26"/>
        <v>0</v>
      </c>
      <c r="AH37" s="121">
        <f t="shared" si="26"/>
        <v>0</v>
      </c>
      <c r="AI37" s="122">
        <f t="shared" si="19"/>
        <v>0</v>
      </c>
      <c r="AJ37" s="151"/>
      <c r="AK37" s="151"/>
      <c r="AL37" s="151"/>
      <c r="AM37" s="151"/>
      <c r="AO37" s="12"/>
      <c r="AT37" s="172"/>
      <c r="AU37" s="172"/>
    </row>
    <row r="38" spans="2:47" ht="15" thickBot="1" x14ac:dyDescent="0.4">
      <c r="B38" s="15"/>
      <c r="C38" s="723">
        <f>C17</f>
        <v>7</v>
      </c>
      <c r="D38" s="724">
        <f>Y17</f>
        <v>0</v>
      </c>
      <c r="E38" s="724">
        <f t="shared" si="23"/>
        <v>0</v>
      </c>
      <c r="F38" s="724">
        <f t="shared" si="23"/>
        <v>0</v>
      </c>
      <c r="G38" s="724"/>
      <c r="H38" s="724">
        <f t="shared" si="20"/>
        <v>0</v>
      </c>
      <c r="I38" s="727"/>
      <c r="J38" s="121">
        <f t="shared" ref="J38:AH38" si="27">IF($J17&gt;=25,$H38,IF(J$31&lt;=$J17,$H38,IF(J$31&lt;=($J17*($AF17+1)),$H38,0)))-IF($J17="",0,IF(J$31-1&lt;=($J17*$AF17),$F38,0))*IF(OR($AG17=0,$AG17&gt;25),0,IF(MOD(J$31,$J17)=0,1,0))</f>
        <v>0</v>
      </c>
      <c r="K38" s="121">
        <f t="shared" si="27"/>
        <v>0</v>
      </c>
      <c r="L38" s="121">
        <f t="shared" si="27"/>
        <v>0</v>
      </c>
      <c r="M38" s="121">
        <f t="shared" si="27"/>
        <v>0</v>
      </c>
      <c r="N38" s="121">
        <f t="shared" si="27"/>
        <v>0</v>
      </c>
      <c r="O38" s="121">
        <f t="shared" si="27"/>
        <v>0</v>
      </c>
      <c r="P38" s="121">
        <f t="shared" si="27"/>
        <v>0</v>
      </c>
      <c r="Q38" s="121">
        <f t="shared" si="27"/>
        <v>0</v>
      </c>
      <c r="R38" s="121">
        <f t="shared" si="27"/>
        <v>0</v>
      </c>
      <c r="S38" s="121">
        <f t="shared" si="27"/>
        <v>0</v>
      </c>
      <c r="T38" s="121">
        <f t="shared" si="27"/>
        <v>0</v>
      </c>
      <c r="U38" s="121">
        <f t="shared" si="27"/>
        <v>0</v>
      </c>
      <c r="V38" s="121">
        <f t="shared" si="27"/>
        <v>0</v>
      </c>
      <c r="W38" s="121">
        <f t="shared" si="27"/>
        <v>0</v>
      </c>
      <c r="X38" s="121">
        <f t="shared" si="27"/>
        <v>0</v>
      </c>
      <c r="Y38" s="121">
        <f t="shared" si="27"/>
        <v>0</v>
      </c>
      <c r="Z38" s="121">
        <f t="shared" si="27"/>
        <v>0</v>
      </c>
      <c r="AA38" s="121">
        <f t="shared" si="27"/>
        <v>0</v>
      </c>
      <c r="AB38" s="121">
        <f t="shared" si="27"/>
        <v>0</v>
      </c>
      <c r="AC38" s="121">
        <f t="shared" si="27"/>
        <v>0</v>
      </c>
      <c r="AD38" s="121">
        <f t="shared" si="27"/>
        <v>0</v>
      </c>
      <c r="AE38" s="121">
        <f t="shared" si="27"/>
        <v>0</v>
      </c>
      <c r="AF38" s="121">
        <f t="shared" si="27"/>
        <v>0</v>
      </c>
      <c r="AG38" s="121">
        <f t="shared" si="27"/>
        <v>0</v>
      </c>
      <c r="AH38" s="121">
        <f t="shared" si="27"/>
        <v>0</v>
      </c>
      <c r="AI38" s="122">
        <f>SUM(J38:AH38)</f>
        <v>0</v>
      </c>
      <c r="AJ38" s="151"/>
      <c r="AK38" s="151"/>
      <c r="AL38" s="151"/>
      <c r="AM38" s="151"/>
      <c r="AO38" s="12"/>
      <c r="AT38" s="172"/>
      <c r="AU38" s="172"/>
    </row>
    <row r="39" spans="2:47" ht="15" thickBot="1" x14ac:dyDescent="0.4">
      <c r="B39" s="15"/>
      <c r="C39" s="118">
        <f>C18</f>
        <v>8</v>
      </c>
      <c r="D39" s="124">
        <f>Y18</f>
        <v>0</v>
      </c>
      <c r="E39" s="124">
        <f t="shared" si="23"/>
        <v>0</v>
      </c>
      <c r="F39" s="124">
        <f t="shared" si="23"/>
        <v>0</v>
      </c>
      <c r="G39" s="124"/>
      <c r="H39" s="119">
        <f t="shared" si="20"/>
        <v>0</v>
      </c>
      <c r="I39" s="125"/>
      <c r="J39" s="121">
        <f t="shared" ref="J39:AH39" si="28">IF($J18&gt;=25,$H39,IF(J$31&lt;=$J18,$H39,IF(J$31&lt;=($J18*($AF18+1)),$H39,0)))-IF($J18="",0,IF(J$31-1&lt;=($J18*$AF18),$F39,0))*IF(OR($AG18=0,$AG18&gt;25),0,IF(MOD(J$31,$J18)=0,1,0))</f>
        <v>0</v>
      </c>
      <c r="K39" s="121">
        <f t="shared" si="28"/>
        <v>0</v>
      </c>
      <c r="L39" s="121">
        <f t="shared" si="28"/>
        <v>0</v>
      </c>
      <c r="M39" s="121">
        <f t="shared" si="28"/>
        <v>0</v>
      </c>
      <c r="N39" s="121">
        <f t="shared" si="28"/>
        <v>0</v>
      </c>
      <c r="O39" s="121">
        <f t="shared" si="28"/>
        <v>0</v>
      </c>
      <c r="P39" s="121">
        <f t="shared" si="28"/>
        <v>0</v>
      </c>
      <c r="Q39" s="121">
        <f t="shared" si="28"/>
        <v>0</v>
      </c>
      <c r="R39" s="121">
        <f t="shared" si="28"/>
        <v>0</v>
      </c>
      <c r="S39" s="121">
        <f t="shared" si="28"/>
        <v>0</v>
      </c>
      <c r="T39" s="121">
        <f t="shared" si="28"/>
        <v>0</v>
      </c>
      <c r="U39" s="121">
        <f t="shared" si="28"/>
        <v>0</v>
      </c>
      <c r="V39" s="121">
        <f t="shared" si="28"/>
        <v>0</v>
      </c>
      <c r="W39" s="121">
        <f t="shared" si="28"/>
        <v>0</v>
      </c>
      <c r="X39" s="121">
        <f t="shared" si="28"/>
        <v>0</v>
      </c>
      <c r="Y39" s="121">
        <f t="shared" si="28"/>
        <v>0</v>
      </c>
      <c r="Z39" s="121">
        <f t="shared" si="28"/>
        <v>0</v>
      </c>
      <c r="AA39" s="121">
        <f t="shared" si="28"/>
        <v>0</v>
      </c>
      <c r="AB39" s="121">
        <f t="shared" si="28"/>
        <v>0</v>
      </c>
      <c r="AC39" s="121">
        <f t="shared" si="28"/>
        <v>0</v>
      </c>
      <c r="AD39" s="121">
        <f t="shared" si="28"/>
        <v>0</v>
      </c>
      <c r="AE39" s="121">
        <f t="shared" si="28"/>
        <v>0</v>
      </c>
      <c r="AF39" s="121">
        <f t="shared" si="28"/>
        <v>0</v>
      </c>
      <c r="AG39" s="121">
        <f t="shared" si="28"/>
        <v>0</v>
      </c>
      <c r="AH39" s="121">
        <f t="shared" si="28"/>
        <v>0</v>
      </c>
      <c r="AI39" s="122">
        <f t="shared" si="19"/>
        <v>0</v>
      </c>
      <c r="AJ39" s="151"/>
      <c r="AK39" s="151"/>
      <c r="AL39" s="151"/>
      <c r="AM39" s="151"/>
      <c r="AO39" s="12"/>
      <c r="AT39" s="172"/>
      <c r="AU39" s="172"/>
    </row>
    <row r="40" spans="2:47" ht="15" thickBot="1" x14ac:dyDescent="0.4">
      <c r="B40" s="15"/>
      <c r="C40" s="723">
        <f>C20</f>
        <v>9</v>
      </c>
      <c r="D40" s="724">
        <f>Y20</f>
        <v>0</v>
      </c>
      <c r="E40" s="724">
        <f t="shared" ref="E40:F41" si="29">AD20</f>
        <v>0</v>
      </c>
      <c r="F40" s="724">
        <f t="shared" si="29"/>
        <v>0</v>
      </c>
      <c r="G40" s="724"/>
      <c r="H40" s="724">
        <f t="shared" si="20"/>
        <v>0</v>
      </c>
      <c r="I40" s="727"/>
      <c r="J40" s="121">
        <f t="shared" ref="J40:AH40" si="30">IF($J20&gt;=25,$H40,IF(J$31&lt;=$J20,$H40,IF(J$31&lt;=($J20*($AF19+1)),$H40,0)))-IF($J20="",0,IF(J$31-1&lt;=($J20*$AF19),$F40,0))*IF(OR($AG19=0,$AG19&gt;25),0,IF(MOD(J$31,$J20)=0,1,0))</f>
        <v>0</v>
      </c>
      <c r="K40" s="121">
        <f t="shared" si="30"/>
        <v>0</v>
      </c>
      <c r="L40" s="121">
        <f t="shared" si="30"/>
        <v>0</v>
      </c>
      <c r="M40" s="121">
        <f t="shared" si="30"/>
        <v>0</v>
      </c>
      <c r="N40" s="121">
        <f t="shared" si="30"/>
        <v>0</v>
      </c>
      <c r="O40" s="121">
        <f t="shared" si="30"/>
        <v>0</v>
      </c>
      <c r="P40" s="121">
        <f t="shared" si="30"/>
        <v>0</v>
      </c>
      <c r="Q40" s="121">
        <f t="shared" si="30"/>
        <v>0</v>
      </c>
      <c r="R40" s="121">
        <f t="shared" si="30"/>
        <v>0</v>
      </c>
      <c r="S40" s="121">
        <f t="shared" si="30"/>
        <v>0</v>
      </c>
      <c r="T40" s="121">
        <f t="shared" si="30"/>
        <v>0</v>
      </c>
      <c r="U40" s="121">
        <f t="shared" si="30"/>
        <v>0</v>
      </c>
      <c r="V40" s="121">
        <f t="shared" si="30"/>
        <v>0</v>
      </c>
      <c r="W40" s="121">
        <f t="shared" si="30"/>
        <v>0</v>
      </c>
      <c r="X40" s="121">
        <f t="shared" si="30"/>
        <v>0</v>
      </c>
      <c r="Y40" s="121">
        <f t="shared" si="30"/>
        <v>0</v>
      </c>
      <c r="Z40" s="121">
        <f t="shared" si="30"/>
        <v>0</v>
      </c>
      <c r="AA40" s="121">
        <f t="shared" si="30"/>
        <v>0</v>
      </c>
      <c r="AB40" s="121">
        <f t="shared" si="30"/>
        <v>0</v>
      </c>
      <c r="AC40" s="121">
        <f t="shared" si="30"/>
        <v>0</v>
      </c>
      <c r="AD40" s="121">
        <f t="shared" si="30"/>
        <v>0</v>
      </c>
      <c r="AE40" s="121">
        <f t="shared" si="30"/>
        <v>0</v>
      </c>
      <c r="AF40" s="121">
        <f t="shared" si="30"/>
        <v>0</v>
      </c>
      <c r="AG40" s="121">
        <f t="shared" si="30"/>
        <v>0</v>
      </c>
      <c r="AH40" s="121">
        <f t="shared" si="30"/>
        <v>0</v>
      </c>
      <c r="AI40" s="122">
        <f t="shared" si="19"/>
        <v>0</v>
      </c>
      <c r="AJ40" s="151"/>
      <c r="AK40" s="151"/>
      <c r="AL40" s="151"/>
      <c r="AM40" s="151"/>
      <c r="AO40" s="12"/>
      <c r="AT40" s="172"/>
      <c r="AU40" s="172"/>
    </row>
    <row r="41" spans="2:47" ht="15" thickBot="1" x14ac:dyDescent="0.4">
      <c r="B41" s="15"/>
      <c r="C41" s="118">
        <f>C21</f>
        <v>10</v>
      </c>
      <c r="D41" s="124">
        <f>Y21</f>
        <v>0</v>
      </c>
      <c r="E41" s="124">
        <f t="shared" si="29"/>
        <v>0</v>
      </c>
      <c r="F41" s="124">
        <f t="shared" si="29"/>
        <v>0</v>
      </c>
      <c r="G41" s="124"/>
      <c r="H41" s="119">
        <f t="shared" si="20"/>
        <v>0</v>
      </c>
      <c r="I41" s="125"/>
      <c r="J41" s="121">
        <f t="shared" ref="J41:AH41" si="31">IF($J21&gt;=25,$H41,IF(J$31&lt;=$J21,$H41,IF(J$31&lt;=($J21*($AF20+1)),$H41,0)))-IF($J21="",0,IF(J$31-1&lt;=($J21*$AF20),$F41,0))*IF(OR($AG20=0,$AG20&gt;25),0,IF(MOD(J$31,$J21)=0,1,0))</f>
        <v>0</v>
      </c>
      <c r="K41" s="121">
        <f t="shared" si="31"/>
        <v>0</v>
      </c>
      <c r="L41" s="121">
        <f t="shared" si="31"/>
        <v>0</v>
      </c>
      <c r="M41" s="121">
        <f t="shared" si="31"/>
        <v>0</v>
      </c>
      <c r="N41" s="121">
        <f t="shared" si="31"/>
        <v>0</v>
      </c>
      <c r="O41" s="121">
        <f t="shared" si="31"/>
        <v>0</v>
      </c>
      <c r="P41" s="121">
        <f t="shared" si="31"/>
        <v>0</v>
      </c>
      <c r="Q41" s="121">
        <f t="shared" si="31"/>
        <v>0</v>
      </c>
      <c r="R41" s="121">
        <f t="shared" si="31"/>
        <v>0</v>
      </c>
      <c r="S41" s="121">
        <f t="shared" si="31"/>
        <v>0</v>
      </c>
      <c r="T41" s="121">
        <f t="shared" si="31"/>
        <v>0</v>
      </c>
      <c r="U41" s="121">
        <f t="shared" si="31"/>
        <v>0</v>
      </c>
      <c r="V41" s="121">
        <f t="shared" si="31"/>
        <v>0</v>
      </c>
      <c r="W41" s="121">
        <f t="shared" si="31"/>
        <v>0</v>
      </c>
      <c r="X41" s="121">
        <f t="shared" si="31"/>
        <v>0</v>
      </c>
      <c r="Y41" s="121">
        <f t="shared" si="31"/>
        <v>0</v>
      </c>
      <c r="Z41" s="121">
        <f t="shared" si="31"/>
        <v>0</v>
      </c>
      <c r="AA41" s="121">
        <f t="shared" si="31"/>
        <v>0</v>
      </c>
      <c r="AB41" s="121">
        <f t="shared" si="31"/>
        <v>0</v>
      </c>
      <c r="AC41" s="121">
        <f t="shared" si="31"/>
        <v>0</v>
      </c>
      <c r="AD41" s="121">
        <f t="shared" si="31"/>
        <v>0</v>
      </c>
      <c r="AE41" s="121">
        <f t="shared" si="31"/>
        <v>0</v>
      </c>
      <c r="AF41" s="121">
        <f t="shared" si="31"/>
        <v>0</v>
      </c>
      <c r="AG41" s="121">
        <f t="shared" si="31"/>
        <v>0</v>
      </c>
      <c r="AH41" s="121">
        <f t="shared" si="31"/>
        <v>0</v>
      </c>
      <c r="AI41" s="122">
        <f t="shared" si="19"/>
        <v>0</v>
      </c>
      <c r="AJ41" s="151"/>
      <c r="AK41" s="151"/>
      <c r="AL41" s="151"/>
      <c r="AM41" s="151"/>
      <c r="AO41" s="12"/>
      <c r="AT41" s="172"/>
      <c r="AU41" s="172"/>
    </row>
    <row r="42" spans="2:47" ht="15" thickBot="1" x14ac:dyDescent="0.4">
      <c r="B42" s="15"/>
      <c r="C42" s="118"/>
      <c r="D42" s="126"/>
      <c r="E42" s="126"/>
      <c r="F42" s="126"/>
      <c r="G42" s="126"/>
      <c r="H42" s="123"/>
      <c r="I42" s="127" t="s">
        <v>39</v>
      </c>
      <c r="J42" s="128">
        <f>SUM(J32:J41)</f>
        <v>0</v>
      </c>
      <c r="K42" s="128">
        <f t="shared" ref="K42:AI42" si="32">SUM(K32:K41)</f>
        <v>0</v>
      </c>
      <c r="L42" s="128">
        <f t="shared" si="32"/>
        <v>0</v>
      </c>
      <c r="M42" s="128">
        <f t="shared" si="32"/>
        <v>0</v>
      </c>
      <c r="N42" s="128">
        <f t="shared" si="32"/>
        <v>0</v>
      </c>
      <c r="O42" s="128">
        <f t="shared" si="32"/>
        <v>0</v>
      </c>
      <c r="P42" s="128">
        <f t="shared" si="32"/>
        <v>0</v>
      </c>
      <c r="Q42" s="128">
        <f t="shared" si="32"/>
        <v>0</v>
      </c>
      <c r="R42" s="128">
        <f t="shared" si="32"/>
        <v>0</v>
      </c>
      <c r="S42" s="128">
        <f t="shared" si="32"/>
        <v>0</v>
      </c>
      <c r="T42" s="128">
        <f t="shared" si="32"/>
        <v>0</v>
      </c>
      <c r="U42" s="128">
        <f t="shared" si="32"/>
        <v>0</v>
      </c>
      <c r="V42" s="128">
        <f t="shared" si="32"/>
        <v>0</v>
      </c>
      <c r="W42" s="128">
        <f t="shared" si="32"/>
        <v>0</v>
      </c>
      <c r="X42" s="128">
        <f t="shared" si="32"/>
        <v>0</v>
      </c>
      <c r="Y42" s="128">
        <f t="shared" si="32"/>
        <v>0</v>
      </c>
      <c r="Z42" s="128">
        <f t="shared" si="32"/>
        <v>0</v>
      </c>
      <c r="AA42" s="128">
        <f t="shared" si="32"/>
        <v>0</v>
      </c>
      <c r="AB42" s="128">
        <f t="shared" si="32"/>
        <v>0</v>
      </c>
      <c r="AC42" s="128">
        <f t="shared" si="32"/>
        <v>0</v>
      </c>
      <c r="AD42" s="128">
        <f t="shared" si="32"/>
        <v>0</v>
      </c>
      <c r="AE42" s="128">
        <f t="shared" si="32"/>
        <v>0</v>
      </c>
      <c r="AF42" s="128">
        <f t="shared" si="32"/>
        <v>0</v>
      </c>
      <c r="AG42" s="128">
        <f t="shared" si="32"/>
        <v>0</v>
      </c>
      <c r="AH42" s="128">
        <f t="shared" si="32"/>
        <v>0</v>
      </c>
      <c r="AI42" s="129">
        <f t="shared" si="32"/>
        <v>0</v>
      </c>
      <c r="AJ42" s="151"/>
      <c r="AK42" s="151"/>
      <c r="AL42" s="151"/>
      <c r="AM42" s="151"/>
      <c r="AO42" s="12"/>
      <c r="AT42" s="172"/>
      <c r="AU42" s="172"/>
    </row>
    <row r="43" spans="2:47" ht="15" thickBot="1" x14ac:dyDescent="0.4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31"/>
      <c r="AJ43" s="151"/>
      <c r="AK43" s="151"/>
      <c r="AL43" s="151"/>
      <c r="AM43" s="151"/>
      <c r="AO43" s="12"/>
      <c r="AT43" s="172"/>
      <c r="AU43" s="172"/>
    </row>
    <row r="44" spans="2:47" ht="28.5" customHeight="1" thickBot="1" x14ac:dyDescent="0.4">
      <c r="B44" s="15"/>
      <c r="C44" s="115" t="s">
        <v>37</v>
      </c>
      <c r="D44" s="767" t="s">
        <v>150</v>
      </c>
      <c r="E44" s="132"/>
      <c r="F44" s="132"/>
      <c r="G44" s="132"/>
      <c r="H44" s="979" t="s">
        <v>151</v>
      </c>
      <c r="I44" s="979"/>
      <c r="J44" s="252">
        <v>1</v>
      </c>
      <c r="K44" s="252">
        <v>2</v>
      </c>
      <c r="L44" s="252">
        <v>3</v>
      </c>
      <c r="M44" s="252">
        <v>4</v>
      </c>
      <c r="N44" s="252">
        <v>5</v>
      </c>
      <c r="O44" s="252">
        <v>6</v>
      </c>
      <c r="P44" s="252">
        <v>7</v>
      </c>
      <c r="Q44" s="252">
        <v>8</v>
      </c>
      <c r="R44" s="252">
        <v>9</v>
      </c>
      <c r="S44" s="252">
        <v>10</v>
      </c>
      <c r="T44" s="252">
        <v>11</v>
      </c>
      <c r="U44" s="252">
        <v>12</v>
      </c>
      <c r="V44" s="252">
        <v>13</v>
      </c>
      <c r="W44" s="252">
        <v>14</v>
      </c>
      <c r="X44" s="252">
        <v>15</v>
      </c>
      <c r="Y44" s="252">
        <v>16</v>
      </c>
      <c r="Z44" s="252">
        <v>17</v>
      </c>
      <c r="AA44" s="252">
        <v>18</v>
      </c>
      <c r="AB44" s="252">
        <v>19</v>
      </c>
      <c r="AC44" s="252">
        <v>20</v>
      </c>
      <c r="AD44" s="252">
        <v>21</v>
      </c>
      <c r="AE44" s="252">
        <v>22</v>
      </c>
      <c r="AF44" s="252">
        <v>23</v>
      </c>
      <c r="AG44" s="252">
        <v>24</v>
      </c>
      <c r="AH44" s="252">
        <v>25</v>
      </c>
      <c r="AI44" s="117" t="s">
        <v>38</v>
      </c>
      <c r="AJ44" s="151"/>
      <c r="AK44" s="151"/>
      <c r="AL44" s="151"/>
      <c r="AM44" s="151"/>
      <c r="AO44" s="12"/>
      <c r="AT44" s="172"/>
      <c r="AU44" s="172"/>
    </row>
    <row r="45" spans="2:47" ht="15" thickBot="1" x14ac:dyDescent="0.4">
      <c r="B45" s="15"/>
      <c r="C45" s="728">
        <f t="shared" ref="C45:C54" si="33">C32</f>
        <v>1</v>
      </c>
      <c r="D45" s="729">
        <f>X10</f>
        <v>0</v>
      </c>
      <c r="E45" s="730"/>
      <c r="F45" s="730"/>
      <c r="G45" s="730"/>
      <c r="H45" s="729">
        <f>IF(D45="","",D45-E45-F45)</f>
        <v>0</v>
      </c>
      <c r="I45" s="731"/>
      <c r="J45" s="353">
        <f t="shared" ref="J45" si="34">IF($J10&gt;=25,$H45,IF(J$44&lt;=$J10,$H45,IF(J$44&lt;=($J10*($AF10+1)),$H45,0)))</f>
        <v>0</v>
      </c>
      <c r="K45" s="353">
        <f t="shared" ref="K45:AH45" si="35">IF($J10&gt;=25,$H45,IF(K$44&lt;=$J10,$H45,IF(K$44&lt;=($J10*($AF10+1)),$H45,0)))</f>
        <v>0</v>
      </c>
      <c r="L45" s="353">
        <f t="shared" si="35"/>
        <v>0</v>
      </c>
      <c r="M45" s="353">
        <f t="shared" si="35"/>
        <v>0</v>
      </c>
      <c r="N45" s="353">
        <f t="shared" si="35"/>
        <v>0</v>
      </c>
      <c r="O45" s="353">
        <f t="shared" si="35"/>
        <v>0</v>
      </c>
      <c r="P45" s="353">
        <f t="shared" si="35"/>
        <v>0</v>
      </c>
      <c r="Q45" s="353">
        <f t="shared" si="35"/>
        <v>0</v>
      </c>
      <c r="R45" s="353">
        <f t="shared" si="35"/>
        <v>0</v>
      </c>
      <c r="S45" s="353">
        <f t="shared" si="35"/>
        <v>0</v>
      </c>
      <c r="T45" s="353">
        <f t="shared" si="35"/>
        <v>0</v>
      </c>
      <c r="U45" s="353">
        <f t="shared" si="35"/>
        <v>0</v>
      </c>
      <c r="V45" s="353">
        <f t="shared" si="35"/>
        <v>0</v>
      </c>
      <c r="W45" s="353">
        <f t="shared" si="35"/>
        <v>0</v>
      </c>
      <c r="X45" s="353">
        <f t="shared" si="35"/>
        <v>0</v>
      </c>
      <c r="Y45" s="353">
        <f t="shared" si="35"/>
        <v>0</v>
      </c>
      <c r="Z45" s="353">
        <f t="shared" si="35"/>
        <v>0</v>
      </c>
      <c r="AA45" s="353">
        <f t="shared" si="35"/>
        <v>0</v>
      </c>
      <c r="AB45" s="353">
        <f t="shared" si="35"/>
        <v>0</v>
      </c>
      <c r="AC45" s="353">
        <f t="shared" si="35"/>
        <v>0</v>
      </c>
      <c r="AD45" s="353">
        <f t="shared" si="35"/>
        <v>0</v>
      </c>
      <c r="AE45" s="353">
        <f t="shared" si="35"/>
        <v>0</v>
      </c>
      <c r="AF45" s="353">
        <f t="shared" si="35"/>
        <v>0</v>
      </c>
      <c r="AG45" s="353">
        <f t="shared" si="35"/>
        <v>0</v>
      </c>
      <c r="AH45" s="353">
        <f t="shared" si="35"/>
        <v>0</v>
      </c>
      <c r="AI45" s="354">
        <f t="shared" ref="AI45:AI53" si="36">SUM(J45:AH45)</f>
        <v>0</v>
      </c>
      <c r="AJ45" s="151"/>
      <c r="AK45" s="151"/>
      <c r="AL45" s="151"/>
      <c r="AM45" s="151"/>
      <c r="AO45" s="12"/>
    </row>
    <row r="46" spans="2:47" ht="15" thickBot="1" x14ac:dyDescent="0.4">
      <c r="B46" s="15"/>
      <c r="C46" s="133">
        <f t="shared" si="33"/>
        <v>2</v>
      </c>
      <c r="D46" s="358">
        <f>X11</f>
        <v>0</v>
      </c>
      <c r="E46" s="359"/>
      <c r="F46" s="359"/>
      <c r="G46" s="359"/>
      <c r="H46" s="358">
        <f t="shared" ref="H46:H54" si="37">IF(D46="","",D46-E46-F46)</f>
        <v>0</v>
      </c>
      <c r="I46" s="360"/>
      <c r="J46" s="353">
        <f t="shared" ref="J46" si="38">IF($J11&gt;=25,$H46,IF(J$44&lt;=$J11,$H46,IF(J$44&lt;=($J11*($AF11+1)),$H46,0)))</f>
        <v>0</v>
      </c>
      <c r="K46" s="353">
        <f t="shared" ref="K46:AH46" si="39">IF($J11&gt;=25,$H46,IF(K$44&lt;=$J11,$H46,IF(K$44&lt;=($J11*($AF11+1)),$H46,0)))</f>
        <v>0</v>
      </c>
      <c r="L46" s="353">
        <f t="shared" si="39"/>
        <v>0</v>
      </c>
      <c r="M46" s="353">
        <f t="shared" si="39"/>
        <v>0</v>
      </c>
      <c r="N46" s="353">
        <f t="shared" si="39"/>
        <v>0</v>
      </c>
      <c r="O46" s="353">
        <f t="shared" si="39"/>
        <v>0</v>
      </c>
      <c r="P46" s="353">
        <f t="shared" si="39"/>
        <v>0</v>
      </c>
      <c r="Q46" s="353">
        <f t="shared" si="39"/>
        <v>0</v>
      </c>
      <c r="R46" s="353">
        <f t="shared" si="39"/>
        <v>0</v>
      </c>
      <c r="S46" s="353">
        <f t="shared" si="39"/>
        <v>0</v>
      </c>
      <c r="T46" s="353">
        <f t="shared" si="39"/>
        <v>0</v>
      </c>
      <c r="U46" s="353">
        <f t="shared" si="39"/>
        <v>0</v>
      </c>
      <c r="V46" s="353">
        <f t="shared" si="39"/>
        <v>0</v>
      </c>
      <c r="W46" s="353">
        <f t="shared" si="39"/>
        <v>0</v>
      </c>
      <c r="X46" s="353">
        <f t="shared" si="39"/>
        <v>0</v>
      </c>
      <c r="Y46" s="353">
        <f t="shared" si="39"/>
        <v>0</v>
      </c>
      <c r="Z46" s="353">
        <f t="shared" si="39"/>
        <v>0</v>
      </c>
      <c r="AA46" s="353">
        <f t="shared" si="39"/>
        <v>0</v>
      </c>
      <c r="AB46" s="353">
        <f t="shared" si="39"/>
        <v>0</v>
      </c>
      <c r="AC46" s="353">
        <f t="shared" si="39"/>
        <v>0</v>
      </c>
      <c r="AD46" s="353">
        <f t="shared" si="39"/>
        <v>0</v>
      </c>
      <c r="AE46" s="353">
        <f t="shared" si="39"/>
        <v>0</v>
      </c>
      <c r="AF46" s="353">
        <f t="shared" si="39"/>
        <v>0</v>
      </c>
      <c r="AG46" s="353">
        <f t="shared" si="39"/>
        <v>0</v>
      </c>
      <c r="AH46" s="353">
        <f t="shared" si="39"/>
        <v>0</v>
      </c>
      <c r="AI46" s="354">
        <f t="shared" si="36"/>
        <v>0</v>
      </c>
      <c r="AJ46" s="151"/>
      <c r="AK46" s="151"/>
      <c r="AL46" s="151"/>
      <c r="AM46" s="151"/>
      <c r="AO46" s="12"/>
    </row>
    <row r="47" spans="2:47" ht="15" thickBot="1" x14ac:dyDescent="0.4">
      <c r="B47" s="15"/>
      <c r="C47" s="728">
        <f t="shared" si="33"/>
        <v>3</v>
      </c>
      <c r="D47" s="729">
        <f>X12</f>
        <v>0</v>
      </c>
      <c r="E47" s="730"/>
      <c r="F47" s="730"/>
      <c r="G47" s="730"/>
      <c r="H47" s="729">
        <f t="shared" si="37"/>
        <v>0</v>
      </c>
      <c r="I47" s="731"/>
      <c r="J47" s="353">
        <f t="shared" ref="J47" si="40">IF($J12&gt;=25,$H47,IF(J$44&lt;=$J12,$H47,IF(J$44&lt;=($J12*($AF12+1)),$H47,0)))</f>
        <v>0</v>
      </c>
      <c r="K47" s="353">
        <f t="shared" ref="K47:AH47" si="41">IF($J12&gt;=25,$H47,IF(K$44&lt;=$J12,$H47,IF(K$44&lt;=($J12*($AF12+1)),$H47,0)))</f>
        <v>0</v>
      </c>
      <c r="L47" s="353">
        <f t="shared" si="41"/>
        <v>0</v>
      </c>
      <c r="M47" s="353">
        <f t="shared" si="41"/>
        <v>0</v>
      </c>
      <c r="N47" s="353">
        <f t="shared" si="41"/>
        <v>0</v>
      </c>
      <c r="O47" s="353">
        <f t="shared" si="41"/>
        <v>0</v>
      </c>
      <c r="P47" s="353">
        <f t="shared" si="41"/>
        <v>0</v>
      </c>
      <c r="Q47" s="353">
        <f t="shared" si="41"/>
        <v>0</v>
      </c>
      <c r="R47" s="353">
        <f t="shared" si="41"/>
        <v>0</v>
      </c>
      <c r="S47" s="353">
        <f t="shared" si="41"/>
        <v>0</v>
      </c>
      <c r="T47" s="353">
        <f t="shared" si="41"/>
        <v>0</v>
      </c>
      <c r="U47" s="353">
        <f t="shared" si="41"/>
        <v>0</v>
      </c>
      <c r="V47" s="353">
        <f t="shared" si="41"/>
        <v>0</v>
      </c>
      <c r="W47" s="353">
        <f t="shared" si="41"/>
        <v>0</v>
      </c>
      <c r="X47" s="353">
        <f t="shared" si="41"/>
        <v>0</v>
      </c>
      <c r="Y47" s="353">
        <f t="shared" si="41"/>
        <v>0</v>
      </c>
      <c r="Z47" s="353">
        <f t="shared" si="41"/>
        <v>0</v>
      </c>
      <c r="AA47" s="353">
        <f t="shared" si="41"/>
        <v>0</v>
      </c>
      <c r="AB47" s="353">
        <f t="shared" si="41"/>
        <v>0</v>
      </c>
      <c r="AC47" s="353">
        <f t="shared" si="41"/>
        <v>0</v>
      </c>
      <c r="AD47" s="353">
        <f t="shared" si="41"/>
        <v>0</v>
      </c>
      <c r="AE47" s="353">
        <f t="shared" si="41"/>
        <v>0</v>
      </c>
      <c r="AF47" s="353">
        <f t="shared" si="41"/>
        <v>0</v>
      </c>
      <c r="AG47" s="353">
        <f t="shared" si="41"/>
        <v>0</v>
      </c>
      <c r="AH47" s="353">
        <f t="shared" si="41"/>
        <v>0</v>
      </c>
      <c r="AI47" s="354">
        <f t="shared" si="36"/>
        <v>0</v>
      </c>
      <c r="AJ47" s="151"/>
      <c r="AK47" s="151"/>
      <c r="AL47" s="151"/>
      <c r="AM47" s="151"/>
      <c r="AO47" s="12"/>
    </row>
    <row r="48" spans="2:47" ht="15" thickBot="1" x14ac:dyDescent="0.4">
      <c r="B48" s="15"/>
      <c r="C48" s="133">
        <f t="shared" si="33"/>
        <v>4</v>
      </c>
      <c r="D48" s="358">
        <f>X14</f>
        <v>0</v>
      </c>
      <c r="E48" s="359"/>
      <c r="F48" s="359"/>
      <c r="G48" s="359"/>
      <c r="H48" s="358">
        <f t="shared" si="37"/>
        <v>0</v>
      </c>
      <c r="I48" s="360"/>
      <c r="J48" s="353">
        <f>IF($J14&gt;=25,$H48,IF(J$44&lt;=$J14,$H48,IF(J$44&lt;=($J13*($AF14+1)),$H48,0)))</f>
        <v>0</v>
      </c>
      <c r="K48" s="353">
        <f t="shared" ref="K48:AH52" si="42">IF($J14&gt;=25,$H48,IF(K$44&lt;=$J14,$H48,IF(K$44&lt;=($J13*($AF14+1)),$H48,0)))</f>
        <v>0</v>
      </c>
      <c r="L48" s="353">
        <f t="shared" si="42"/>
        <v>0</v>
      </c>
      <c r="M48" s="353">
        <f t="shared" si="42"/>
        <v>0</v>
      </c>
      <c r="N48" s="353">
        <f t="shared" si="42"/>
        <v>0</v>
      </c>
      <c r="O48" s="353">
        <f t="shared" si="42"/>
        <v>0</v>
      </c>
      <c r="P48" s="353">
        <f t="shared" si="42"/>
        <v>0</v>
      </c>
      <c r="Q48" s="353">
        <f t="shared" si="42"/>
        <v>0</v>
      </c>
      <c r="R48" s="353">
        <f t="shared" si="42"/>
        <v>0</v>
      </c>
      <c r="S48" s="353">
        <f t="shared" si="42"/>
        <v>0</v>
      </c>
      <c r="T48" s="353">
        <f t="shared" si="42"/>
        <v>0</v>
      </c>
      <c r="U48" s="353">
        <f t="shared" si="42"/>
        <v>0</v>
      </c>
      <c r="V48" s="353">
        <f t="shared" si="42"/>
        <v>0</v>
      </c>
      <c r="W48" s="353">
        <f t="shared" si="42"/>
        <v>0</v>
      </c>
      <c r="X48" s="353">
        <f t="shared" si="42"/>
        <v>0</v>
      </c>
      <c r="Y48" s="353">
        <f t="shared" si="42"/>
        <v>0</v>
      </c>
      <c r="Z48" s="353">
        <f t="shared" si="42"/>
        <v>0</v>
      </c>
      <c r="AA48" s="353">
        <f t="shared" si="42"/>
        <v>0</v>
      </c>
      <c r="AB48" s="353">
        <f t="shared" si="42"/>
        <v>0</v>
      </c>
      <c r="AC48" s="353">
        <f t="shared" si="42"/>
        <v>0</v>
      </c>
      <c r="AD48" s="353">
        <f t="shared" si="42"/>
        <v>0</v>
      </c>
      <c r="AE48" s="353">
        <f t="shared" si="42"/>
        <v>0</v>
      </c>
      <c r="AF48" s="353">
        <f t="shared" si="42"/>
        <v>0</v>
      </c>
      <c r="AG48" s="353">
        <f t="shared" si="42"/>
        <v>0</v>
      </c>
      <c r="AH48" s="353">
        <f t="shared" si="42"/>
        <v>0</v>
      </c>
      <c r="AI48" s="354">
        <f t="shared" si="36"/>
        <v>0</v>
      </c>
      <c r="AJ48" s="151"/>
      <c r="AK48" s="151"/>
      <c r="AL48" s="151"/>
      <c r="AM48" s="151"/>
      <c r="AO48" s="12"/>
    </row>
    <row r="49" spans="2:41" ht="15" thickBot="1" x14ac:dyDescent="0.4">
      <c r="B49" s="15"/>
      <c r="C49" s="732">
        <f t="shared" si="33"/>
        <v>5</v>
      </c>
      <c r="D49" s="729">
        <f>X15</f>
        <v>0</v>
      </c>
      <c r="E49" s="730"/>
      <c r="F49" s="730"/>
      <c r="G49" s="730"/>
      <c r="H49" s="729">
        <f t="shared" si="37"/>
        <v>0</v>
      </c>
      <c r="I49" s="731"/>
      <c r="J49" s="353">
        <f t="shared" ref="J49:Y52" si="43">IF($J15&gt;=25,$H49,IF(J$44&lt;=$J15,$H49,IF(J$44&lt;=($J14*($AF15+1)),$H49,0)))</f>
        <v>0</v>
      </c>
      <c r="K49" s="353">
        <f t="shared" si="43"/>
        <v>0</v>
      </c>
      <c r="L49" s="353">
        <f t="shared" si="43"/>
        <v>0</v>
      </c>
      <c r="M49" s="353">
        <f t="shared" si="43"/>
        <v>0</v>
      </c>
      <c r="N49" s="353">
        <f t="shared" si="43"/>
        <v>0</v>
      </c>
      <c r="O49" s="353">
        <f t="shared" si="43"/>
        <v>0</v>
      </c>
      <c r="P49" s="353">
        <f t="shared" si="43"/>
        <v>0</v>
      </c>
      <c r="Q49" s="353">
        <f t="shared" si="43"/>
        <v>0</v>
      </c>
      <c r="R49" s="353">
        <f t="shared" si="43"/>
        <v>0</v>
      </c>
      <c r="S49" s="353">
        <f t="shared" si="43"/>
        <v>0</v>
      </c>
      <c r="T49" s="353">
        <f t="shared" si="43"/>
        <v>0</v>
      </c>
      <c r="U49" s="353">
        <f t="shared" si="43"/>
        <v>0</v>
      </c>
      <c r="V49" s="353">
        <f t="shared" si="43"/>
        <v>0</v>
      </c>
      <c r="W49" s="353">
        <f t="shared" si="43"/>
        <v>0</v>
      </c>
      <c r="X49" s="353">
        <f t="shared" si="43"/>
        <v>0</v>
      </c>
      <c r="Y49" s="353">
        <f t="shared" si="43"/>
        <v>0</v>
      </c>
      <c r="Z49" s="353">
        <f t="shared" si="42"/>
        <v>0</v>
      </c>
      <c r="AA49" s="353">
        <f t="shared" si="42"/>
        <v>0</v>
      </c>
      <c r="AB49" s="353">
        <f t="shared" si="42"/>
        <v>0</v>
      </c>
      <c r="AC49" s="353">
        <f t="shared" si="42"/>
        <v>0</v>
      </c>
      <c r="AD49" s="353">
        <f t="shared" si="42"/>
        <v>0</v>
      </c>
      <c r="AE49" s="353">
        <f t="shared" si="42"/>
        <v>0</v>
      </c>
      <c r="AF49" s="353">
        <f t="shared" si="42"/>
        <v>0</v>
      </c>
      <c r="AG49" s="353">
        <f t="shared" si="42"/>
        <v>0</v>
      </c>
      <c r="AH49" s="353">
        <f t="shared" si="42"/>
        <v>0</v>
      </c>
      <c r="AI49" s="354">
        <f t="shared" si="36"/>
        <v>0</v>
      </c>
      <c r="AJ49" s="151"/>
      <c r="AK49" s="151"/>
      <c r="AL49" s="151"/>
      <c r="AM49" s="151"/>
      <c r="AO49" s="12"/>
    </row>
    <row r="50" spans="2:41" ht="15" thickBot="1" x14ac:dyDescent="0.4">
      <c r="B50" s="15"/>
      <c r="C50" s="135">
        <f t="shared" si="33"/>
        <v>6</v>
      </c>
      <c r="D50" s="358">
        <f>X16</f>
        <v>0</v>
      </c>
      <c r="E50" s="361"/>
      <c r="F50" s="361"/>
      <c r="G50" s="361"/>
      <c r="H50" s="358">
        <f t="shared" si="37"/>
        <v>0</v>
      </c>
      <c r="I50" s="362"/>
      <c r="J50" s="353">
        <f t="shared" si="43"/>
        <v>0</v>
      </c>
      <c r="K50" s="353">
        <f t="shared" si="42"/>
        <v>0</v>
      </c>
      <c r="L50" s="353">
        <f t="shared" si="42"/>
        <v>0</v>
      </c>
      <c r="M50" s="353">
        <f t="shared" si="42"/>
        <v>0</v>
      </c>
      <c r="N50" s="353">
        <f t="shared" si="42"/>
        <v>0</v>
      </c>
      <c r="O50" s="353">
        <f t="shared" si="42"/>
        <v>0</v>
      </c>
      <c r="P50" s="353">
        <f t="shared" si="42"/>
        <v>0</v>
      </c>
      <c r="Q50" s="353">
        <f t="shared" si="42"/>
        <v>0</v>
      </c>
      <c r="R50" s="353">
        <f t="shared" si="42"/>
        <v>0</v>
      </c>
      <c r="S50" s="353">
        <f t="shared" si="42"/>
        <v>0</v>
      </c>
      <c r="T50" s="353">
        <f t="shared" si="42"/>
        <v>0</v>
      </c>
      <c r="U50" s="353">
        <f t="shared" si="42"/>
        <v>0</v>
      </c>
      <c r="V50" s="353">
        <f t="shared" si="42"/>
        <v>0</v>
      </c>
      <c r="W50" s="353">
        <f t="shared" si="42"/>
        <v>0</v>
      </c>
      <c r="X50" s="353">
        <f t="shared" si="42"/>
        <v>0</v>
      </c>
      <c r="Y50" s="353">
        <f t="shared" si="42"/>
        <v>0</v>
      </c>
      <c r="Z50" s="353">
        <f t="shared" si="42"/>
        <v>0</v>
      </c>
      <c r="AA50" s="353">
        <f t="shared" si="42"/>
        <v>0</v>
      </c>
      <c r="AB50" s="353">
        <f t="shared" si="42"/>
        <v>0</v>
      </c>
      <c r="AC50" s="353">
        <f t="shared" si="42"/>
        <v>0</v>
      </c>
      <c r="AD50" s="353">
        <f t="shared" si="42"/>
        <v>0</v>
      </c>
      <c r="AE50" s="353">
        <f t="shared" si="42"/>
        <v>0</v>
      </c>
      <c r="AF50" s="353">
        <f t="shared" si="42"/>
        <v>0</v>
      </c>
      <c r="AG50" s="353">
        <f t="shared" si="42"/>
        <v>0</v>
      </c>
      <c r="AH50" s="353">
        <f t="shared" si="42"/>
        <v>0</v>
      </c>
      <c r="AI50" s="354">
        <f t="shared" si="36"/>
        <v>0</v>
      </c>
      <c r="AJ50" s="151"/>
      <c r="AK50" s="151"/>
      <c r="AL50" s="151"/>
      <c r="AM50" s="151"/>
      <c r="AO50" s="12"/>
    </row>
    <row r="51" spans="2:41" ht="15" thickBot="1" x14ac:dyDescent="0.4">
      <c r="B51" s="15"/>
      <c r="C51" s="732">
        <f t="shared" si="33"/>
        <v>7</v>
      </c>
      <c r="D51" s="729">
        <f>X17</f>
        <v>0</v>
      </c>
      <c r="E51" s="733"/>
      <c r="F51" s="733"/>
      <c r="G51" s="733"/>
      <c r="H51" s="729">
        <f t="shared" si="37"/>
        <v>0</v>
      </c>
      <c r="I51" s="734"/>
      <c r="J51" s="353">
        <f t="shared" si="43"/>
        <v>0</v>
      </c>
      <c r="K51" s="353">
        <f t="shared" si="42"/>
        <v>0</v>
      </c>
      <c r="L51" s="353">
        <f t="shared" si="42"/>
        <v>0</v>
      </c>
      <c r="M51" s="353">
        <f t="shared" si="42"/>
        <v>0</v>
      </c>
      <c r="N51" s="353">
        <f t="shared" si="42"/>
        <v>0</v>
      </c>
      <c r="O51" s="353">
        <f t="shared" si="42"/>
        <v>0</v>
      </c>
      <c r="P51" s="353">
        <f t="shared" si="42"/>
        <v>0</v>
      </c>
      <c r="Q51" s="353">
        <f t="shared" si="42"/>
        <v>0</v>
      </c>
      <c r="R51" s="353">
        <f t="shared" si="42"/>
        <v>0</v>
      </c>
      <c r="S51" s="353">
        <f t="shared" si="42"/>
        <v>0</v>
      </c>
      <c r="T51" s="353">
        <f t="shared" si="42"/>
        <v>0</v>
      </c>
      <c r="U51" s="353">
        <f t="shared" si="42"/>
        <v>0</v>
      </c>
      <c r="V51" s="353">
        <f t="shared" si="42"/>
        <v>0</v>
      </c>
      <c r="W51" s="353">
        <f t="shared" si="42"/>
        <v>0</v>
      </c>
      <c r="X51" s="353">
        <f t="shared" si="42"/>
        <v>0</v>
      </c>
      <c r="Y51" s="353">
        <f t="shared" si="42"/>
        <v>0</v>
      </c>
      <c r="Z51" s="353">
        <f t="shared" si="42"/>
        <v>0</v>
      </c>
      <c r="AA51" s="353">
        <f t="shared" si="42"/>
        <v>0</v>
      </c>
      <c r="AB51" s="353">
        <f t="shared" si="42"/>
        <v>0</v>
      </c>
      <c r="AC51" s="353">
        <f t="shared" si="42"/>
        <v>0</v>
      </c>
      <c r="AD51" s="353">
        <f t="shared" si="42"/>
        <v>0</v>
      </c>
      <c r="AE51" s="353">
        <f t="shared" si="42"/>
        <v>0</v>
      </c>
      <c r="AF51" s="353">
        <f t="shared" si="42"/>
        <v>0</v>
      </c>
      <c r="AG51" s="353">
        <f t="shared" si="42"/>
        <v>0</v>
      </c>
      <c r="AH51" s="353">
        <f t="shared" si="42"/>
        <v>0</v>
      </c>
      <c r="AI51" s="354">
        <f t="shared" si="36"/>
        <v>0</v>
      </c>
      <c r="AJ51" s="151"/>
      <c r="AK51" s="151"/>
      <c r="AL51" s="151"/>
      <c r="AM51" s="151"/>
      <c r="AO51" s="12"/>
    </row>
    <row r="52" spans="2:41" ht="15" thickBot="1" x14ac:dyDescent="0.4">
      <c r="B52" s="15"/>
      <c r="C52" s="135">
        <f t="shared" si="33"/>
        <v>8</v>
      </c>
      <c r="D52" s="358">
        <f>X18</f>
        <v>0</v>
      </c>
      <c r="E52" s="361"/>
      <c r="F52" s="361"/>
      <c r="G52" s="361"/>
      <c r="H52" s="358">
        <f t="shared" si="37"/>
        <v>0</v>
      </c>
      <c r="I52" s="362"/>
      <c r="J52" s="353">
        <f t="shared" si="43"/>
        <v>0</v>
      </c>
      <c r="K52" s="353">
        <f t="shared" si="42"/>
        <v>0</v>
      </c>
      <c r="L52" s="353">
        <f t="shared" si="42"/>
        <v>0</v>
      </c>
      <c r="M52" s="353">
        <f t="shared" si="42"/>
        <v>0</v>
      </c>
      <c r="N52" s="353">
        <f t="shared" si="42"/>
        <v>0</v>
      </c>
      <c r="O52" s="353">
        <f t="shared" si="42"/>
        <v>0</v>
      </c>
      <c r="P52" s="353">
        <f t="shared" si="42"/>
        <v>0</v>
      </c>
      <c r="Q52" s="353">
        <f t="shared" si="42"/>
        <v>0</v>
      </c>
      <c r="R52" s="353">
        <f t="shared" si="42"/>
        <v>0</v>
      </c>
      <c r="S52" s="353">
        <f t="shared" si="42"/>
        <v>0</v>
      </c>
      <c r="T52" s="353">
        <f t="shared" si="42"/>
        <v>0</v>
      </c>
      <c r="U52" s="353">
        <f t="shared" si="42"/>
        <v>0</v>
      </c>
      <c r="V52" s="353">
        <f t="shared" si="42"/>
        <v>0</v>
      </c>
      <c r="W52" s="353">
        <f t="shared" si="42"/>
        <v>0</v>
      </c>
      <c r="X52" s="353">
        <f t="shared" si="42"/>
        <v>0</v>
      </c>
      <c r="Y52" s="353">
        <f t="shared" si="42"/>
        <v>0</v>
      </c>
      <c r="Z52" s="353">
        <f t="shared" si="42"/>
        <v>0</v>
      </c>
      <c r="AA52" s="353">
        <f t="shared" si="42"/>
        <v>0</v>
      </c>
      <c r="AB52" s="353">
        <f t="shared" si="42"/>
        <v>0</v>
      </c>
      <c r="AC52" s="353">
        <f t="shared" si="42"/>
        <v>0</v>
      </c>
      <c r="AD52" s="353">
        <f t="shared" si="42"/>
        <v>0</v>
      </c>
      <c r="AE52" s="353">
        <f t="shared" si="42"/>
        <v>0</v>
      </c>
      <c r="AF52" s="353">
        <f t="shared" si="42"/>
        <v>0</v>
      </c>
      <c r="AG52" s="353">
        <f t="shared" si="42"/>
        <v>0</v>
      </c>
      <c r="AH52" s="353">
        <f t="shared" si="42"/>
        <v>0</v>
      </c>
      <c r="AI52" s="354">
        <f t="shared" si="36"/>
        <v>0</v>
      </c>
      <c r="AJ52" s="151"/>
      <c r="AK52" s="151"/>
      <c r="AL52" s="151"/>
      <c r="AM52" s="151"/>
      <c r="AO52" s="12"/>
    </row>
    <row r="53" spans="2:41" ht="15" thickBot="1" x14ac:dyDescent="0.4">
      <c r="B53" s="15"/>
      <c r="C53" s="732">
        <f t="shared" si="33"/>
        <v>9</v>
      </c>
      <c r="D53" s="729">
        <f>X20</f>
        <v>0</v>
      </c>
      <c r="E53" s="733"/>
      <c r="F53" s="733"/>
      <c r="G53" s="733"/>
      <c r="H53" s="729">
        <f t="shared" si="37"/>
        <v>0</v>
      </c>
      <c r="I53" s="734"/>
      <c r="J53" s="353">
        <f t="shared" ref="J53" si="44">IF($J20&gt;=25,$H53,IF(J$44&lt;=$J20,$H53,IF(J$44&lt;=($J20*($AF20+1)),$H53,0)))</f>
        <v>0</v>
      </c>
      <c r="K53" s="353">
        <f t="shared" ref="K53:AH53" si="45">IF($J20&gt;=25,$H53,IF(K$44&lt;=$J20,$H53,IF(K$44&lt;=($J20*($AF20+1)),$H53,0)))</f>
        <v>0</v>
      </c>
      <c r="L53" s="353">
        <f t="shared" si="45"/>
        <v>0</v>
      </c>
      <c r="M53" s="353">
        <f t="shared" si="45"/>
        <v>0</v>
      </c>
      <c r="N53" s="353">
        <f t="shared" si="45"/>
        <v>0</v>
      </c>
      <c r="O53" s="353">
        <f t="shared" si="45"/>
        <v>0</v>
      </c>
      <c r="P53" s="353">
        <f t="shared" si="45"/>
        <v>0</v>
      </c>
      <c r="Q53" s="353">
        <f t="shared" si="45"/>
        <v>0</v>
      </c>
      <c r="R53" s="353">
        <f t="shared" si="45"/>
        <v>0</v>
      </c>
      <c r="S53" s="353">
        <f t="shared" si="45"/>
        <v>0</v>
      </c>
      <c r="T53" s="353">
        <f t="shared" si="45"/>
        <v>0</v>
      </c>
      <c r="U53" s="353">
        <f t="shared" si="45"/>
        <v>0</v>
      </c>
      <c r="V53" s="353">
        <f t="shared" si="45"/>
        <v>0</v>
      </c>
      <c r="W53" s="353">
        <f t="shared" si="45"/>
        <v>0</v>
      </c>
      <c r="X53" s="353">
        <f t="shared" si="45"/>
        <v>0</v>
      </c>
      <c r="Y53" s="353">
        <f t="shared" si="45"/>
        <v>0</v>
      </c>
      <c r="Z53" s="353">
        <f t="shared" si="45"/>
        <v>0</v>
      </c>
      <c r="AA53" s="353">
        <f t="shared" si="45"/>
        <v>0</v>
      </c>
      <c r="AB53" s="353">
        <f t="shared" si="45"/>
        <v>0</v>
      </c>
      <c r="AC53" s="353">
        <f t="shared" si="45"/>
        <v>0</v>
      </c>
      <c r="AD53" s="353">
        <f t="shared" si="45"/>
        <v>0</v>
      </c>
      <c r="AE53" s="353">
        <f t="shared" si="45"/>
        <v>0</v>
      </c>
      <c r="AF53" s="353">
        <f t="shared" si="45"/>
        <v>0</v>
      </c>
      <c r="AG53" s="353">
        <f t="shared" si="45"/>
        <v>0</v>
      </c>
      <c r="AH53" s="353">
        <f t="shared" si="45"/>
        <v>0</v>
      </c>
      <c r="AI53" s="354">
        <f t="shared" si="36"/>
        <v>0</v>
      </c>
      <c r="AJ53" s="151"/>
      <c r="AK53" s="151"/>
      <c r="AL53" s="151"/>
      <c r="AM53" s="151"/>
      <c r="AO53" s="12"/>
    </row>
    <row r="54" spans="2:41" ht="14.25" customHeight="1" thickBot="1" x14ac:dyDescent="0.4">
      <c r="B54" s="15"/>
      <c r="C54" s="135">
        <f t="shared" si="33"/>
        <v>10</v>
      </c>
      <c r="D54" s="358">
        <f>X21</f>
        <v>0</v>
      </c>
      <c r="E54" s="361"/>
      <c r="F54" s="361"/>
      <c r="G54" s="361"/>
      <c r="H54" s="358">
        <f t="shared" si="37"/>
        <v>0</v>
      </c>
      <c r="I54" s="362"/>
      <c r="J54" s="353">
        <f t="shared" ref="J54" si="46">IF($J21&gt;=25,$H54,IF(J$44&lt;=$J21,$H54,IF(J$44&lt;=($J21*($AF21+1)),$H54,0)))</f>
        <v>0</v>
      </c>
      <c r="K54" s="353">
        <f t="shared" ref="K54:AH54" si="47">IF($J21&gt;=25,$H54,IF(K$44&lt;=$J21,$H54,IF(K$44&lt;=($J21*($AF21+1)),$H54,0)))</f>
        <v>0</v>
      </c>
      <c r="L54" s="353">
        <f t="shared" si="47"/>
        <v>0</v>
      </c>
      <c r="M54" s="353">
        <f t="shared" si="47"/>
        <v>0</v>
      </c>
      <c r="N54" s="353">
        <f t="shared" si="47"/>
        <v>0</v>
      </c>
      <c r="O54" s="353">
        <f t="shared" si="47"/>
        <v>0</v>
      </c>
      <c r="P54" s="353">
        <f t="shared" si="47"/>
        <v>0</v>
      </c>
      <c r="Q54" s="353">
        <f t="shared" si="47"/>
        <v>0</v>
      </c>
      <c r="R54" s="353">
        <f t="shared" si="47"/>
        <v>0</v>
      </c>
      <c r="S54" s="353">
        <f t="shared" si="47"/>
        <v>0</v>
      </c>
      <c r="T54" s="353">
        <f t="shared" si="47"/>
        <v>0</v>
      </c>
      <c r="U54" s="353">
        <f t="shared" si="47"/>
        <v>0</v>
      </c>
      <c r="V54" s="353">
        <f t="shared" si="47"/>
        <v>0</v>
      </c>
      <c r="W54" s="353">
        <f t="shared" si="47"/>
        <v>0</v>
      </c>
      <c r="X54" s="353">
        <f t="shared" si="47"/>
        <v>0</v>
      </c>
      <c r="Y54" s="353">
        <f t="shared" si="47"/>
        <v>0</v>
      </c>
      <c r="Z54" s="353">
        <f t="shared" si="47"/>
        <v>0</v>
      </c>
      <c r="AA54" s="353">
        <f t="shared" si="47"/>
        <v>0</v>
      </c>
      <c r="AB54" s="353">
        <f t="shared" si="47"/>
        <v>0</v>
      </c>
      <c r="AC54" s="353">
        <f t="shared" si="47"/>
        <v>0</v>
      </c>
      <c r="AD54" s="353">
        <f t="shared" si="47"/>
        <v>0</v>
      </c>
      <c r="AE54" s="353">
        <f t="shared" si="47"/>
        <v>0</v>
      </c>
      <c r="AF54" s="353">
        <f t="shared" si="47"/>
        <v>0</v>
      </c>
      <c r="AG54" s="353">
        <f t="shared" si="47"/>
        <v>0</v>
      </c>
      <c r="AH54" s="353">
        <f t="shared" si="47"/>
        <v>0</v>
      </c>
      <c r="AI54" s="355">
        <f>SUM(P54:AH54)</f>
        <v>0</v>
      </c>
      <c r="AJ54" s="151"/>
      <c r="AK54" s="151"/>
      <c r="AL54" s="151"/>
      <c r="AM54" s="151"/>
      <c r="AO54" s="12"/>
    </row>
    <row r="55" spans="2:41" ht="15" thickBot="1" x14ac:dyDescent="0.4">
      <c r="B55" s="15"/>
      <c r="C55" s="137"/>
      <c r="D55" s="134"/>
      <c r="E55" s="134"/>
      <c r="F55" s="134"/>
      <c r="G55" s="134"/>
      <c r="H55" s="123"/>
      <c r="I55" s="127" t="s">
        <v>39</v>
      </c>
      <c r="J55" s="129">
        <f t="shared" ref="J55:AH55" si="48">SUM(J45:J54)</f>
        <v>0</v>
      </c>
      <c r="K55" s="129">
        <f t="shared" si="48"/>
        <v>0</v>
      </c>
      <c r="L55" s="129">
        <f t="shared" si="48"/>
        <v>0</v>
      </c>
      <c r="M55" s="129">
        <f t="shared" si="48"/>
        <v>0</v>
      </c>
      <c r="N55" s="129">
        <f t="shared" si="48"/>
        <v>0</v>
      </c>
      <c r="O55" s="129">
        <f t="shared" si="48"/>
        <v>0</v>
      </c>
      <c r="P55" s="129">
        <f t="shared" si="48"/>
        <v>0</v>
      </c>
      <c r="Q55" s="129">
        <f t="shared" si="48"/>
        <v>0</v>
      </c>
      <c r="R55" s="129">
        <f t="shared" si="48"/>
        <v>0</v>
      </c>
      <c r="S55" s="129">
        <f t="shared" si="48"/>
        <v>0</v>
      </c>
      <c r="T55" s="129">
        <f t="shared" si="48"/>
        <v>0</v>
      </c>
      <c r="U55" s="129">
        <f t="shared" si="48"/>
        <v>0</v>
      </c>
      <c r="V55" s="129">
        <f t="shared" si="48"/>
        <v>0</v>
      </c>
      <c r="W55" s="129">
        <f t="shared" si="48"/>
        <v>0</v>
      </c>
      <c r="X55" s="129">
        <f t="shared" si="48"/>
        <v>0</v>
      </c>
      <c r="Y55" s="129">
        <f t="shared" si="48"/>
        <v>0</v>
      </c>
      <c r="Z55" s="129">
        <f t="shared" si="48"/>
        <v>0</v>
      </c>
      <c r="AA55" s="129">
        <f t="shared" si="48"/>
        <v>0</v>
      </c>
      <c r="AB55" s="129">
        <f t="shared" si="48"/>
        <v>0</v>
      </c>
      <c r="AC55" s="129">
        <f t="shared" si="48"/>
        <v>0</v>
      </c>
      <c r="AD55" s="129">
        <f t="shared" si="48"/>
        <v>0</v>
      </c>
      <c r="AE55" s="129">
        <f t="shared" si="48"/>
        <v>0</v>
      </c>
      <c r="AF55" s="129">
        <f t="shared" si="48"/>
        <v>0</v>
      </c>
      <c r="AG55" s="129">
        <f t="shared" si="48"/>
        <v>0</v>
      </c>
      <c r="AH55" s="129">
        <f t="shared" si="48"/>
        <v>0</v>
      </c>
      <c r="AI55" s="138">
        <f>SUM(AI45:AI54)</f>
        <v>0</v>
      </c>
      <c r="AJ55" s="151"/>
      <c r="AK55" s="151"/>
      <c r="AL55" s="151"/>
      <c r="AM55" s="151"/>
      <c r="AO55" s="12"/>
    </row>
    <row r="56" spans="2:41" ht="15.75" customHeight="1" thickBot="1" x14ac:dyDescent="0.4">
      <c r="B56" s="15"/>
      <c r="C56" s="139"/>
      <c r="D56" s="140"/>
      <c r="E56" s="140"/>
      <c r="F56" s="140"/>
      <c r="G56" s="140"/>
      <c r="H56" s="140"/>
      <c r="I56" s="140"/>
      <c r="J56" s="1026"/>
      <c r="K56" s="1026"/>
      <c r="L56" s="1026"/>
      <c r="M56" s="1026"/>
      <c r="N56" s="1026"/>
      <c r="O56" s="1026"/>
      <c r="P56" s="1026"/>
      <c r="Q56" s="1026"/>
      <c r="R56" s="1026"/>
      <c r="S56" s="1026"/>
      <c r="T56" s="1026"/>
      <c r="U56" s="1026"/>
      <c r="V56" s="1026"/>
      <c r="W56" s="1026"/>
      <c r="X56" s="1026"/>
      <c r="Y56" s="1026"/>
      <c r="Z56" s="1026"/>
      <c r="AA56" s="1026"/>
      <c r="AB56" s="1026"/>
      <c r="AC56" s="1026"/>
      <c r="AD56" s="1026"/>
      <c r="AE56" s="1026"/>
      <c r="AF56" s="1026"/>
      <c r="AG56" s="1026"/>
      <c r="AH56" s="1026"/>
      <c r="AI56" s="1026"/>
      <c r="AJ56" s="151"/>
      <c r="AK56" s="151"/>
      <c r="AL56" s="151"/>
      <c r="AM56" s="151"/>
      <c r="AO56" s="12"/>
    </row>
    <row r="57" spans="2:41" ht="24.75" customHeight="1" x14ac:dyDescent="0.3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51"/>
      <c r="AK57" s="151"/>
      <c r="AL57" s="151"/>
      <c r="AM57" s="151"/>
      <c r="AO57" s="12"/>
    </row>
    <row r="58" spans="2:41" x14ac:dyDescent="0.3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51"/>
      <c r="AK58" s="151"/>
      <c r="AL58" s="151"/>
      <c r="AM58" s="151"/>
      <c r="AO58" s="12"/>
    </row>
    <row r="59" spans="2:41" x14ac:dyDescent="0.3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51"/>
      <c r="AK59" s="151"/>
      <c r="AL59" s="151"/>
      <c r="AM59" s="151"/>
      <c r="AO59" s="12"/>
    </row>
    <row r="60" spans="2:41" ht="15" thickBot="1" x14ac:dyDescent="0.4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218"/>
      <c r="AK60" s="218"/>
      <c r="AL60" s="218"/>
      <c r="AM60" s="218"/>
      <c r="AN60" s="218"/>
      <c r="AO60" s="32"/>
    </row>
    <row r="61" spans="2:41" x14ac:dyDescent="0.35">
      <c r="AC61" s="3"/>
      <c r="AD61" s="3"/>
      <c r="AK61" s="80"/>
      <c r="AL61" s="80"/>
      <c r="AM61" s="80"/>
    </row>
    <row r="62" spans="2:41" x14ac:dyDescent="0.35">
      <c r="AC62" s="3"/>
      <c r="AD62" s="3"/>
      <c r="AK62" s="80"/>
      <c r="AL62" s="80"/>
      <c r="AM62" s="80"/>
    </row>
    <row r="63" spans="2:41" x14ac:dyDescent="0.35">
      <c r="AK63" s="80"/>
      <c r="AL63" s="80"/>
      <c r="AM63" s="80"/>
    </row>
    <row r="64" spans="2:41" x14ac:dyDescent="0.35">
      <c r="AK64" s="80"/>
      <c r="AL64" s="80"/>
      <c r="AM64" s="80"/>
    </row>
    <row r="65" spans="37:39" x14ac:dyDescent="0.35">
      <c r="AK65" s="80"/>
      <c r="AL65" s="80"/>
      <c r="AM65" s="80"/>
    </row>
    <row r="66" spans="37:39" x14ac:dyDescent="0.35">
      <c r="AK66" s="80"/>
      <c r="AL66" s="80"/>
      <c r="AM66" s="80"/>
    </row>
    <row r="67" spans="37:39" x14ac:dyDescent="0.35">
      <c r="AK67" s="80"/>
      <c r="AL67" s="80"/>
      <c r="AM67" s="80"/>
    </row>
    <row r="68" spans="37:39" x14ac:dyDescent="0.35">
      <c r="AK68" s="80"/>
      <c r="AL68" s="80"/>
      <c r="AM68" s="80"/>
    </row>
    <row r="69" spans="37:39" x14ac:dyDescent="0.35">
      <c r="AK69" s="80"/>
      <c r="AL69" s="80"/>
      <c r="AM69" s="80"/>
    </row>
    <row r="70" spans="37:39" x14ac:dyDescent="0.35">
      <c r="AK70" s="80"/>
      <c r="AL70" s="80"/>
      <c r="AM70" s="80"/>
    </row>
    <row r="71" spans="37:39" x14ac:dyDescent="0.35">
      <c r="AK71" s="80"/>
      <c r="AL71" s="80"/>
      <c r="AM71" s="80"/>
    </row>
    <row r="72" spans="37:39" x14ac:dyDescent="0.35">
      <c r="AK72" s="80"/>
      <c r="AL72" s="80"/>
      <c r="AM72" s="80"/>
    </row>
    <row r="73" spans="37:39" x14ac:dyDescent="0.35">
      <c r="AK73" s="80"/>
      <c r="AL73" s="80"/>
      <c r="AM73" s="80"/>
    </row>
    <row r="74" spans="37:39" x14ac:dyDescent="0.35">
      <c r="AK74" s="80"/>
      <c r="AL74" s="80"/>
      <c r="AM74" s="80"/>
    </row>
    <row r="75" spans="37:39" x14ac:dyDescent="0.35">
      <c r="AK75" s="80"/>
      <c r="AL75" s="80"/>
      <c r="AM75" s="80"/>
    </row>
    <row r="76" spans="37:39" x14ac:dyDescent="0.35">
      <c r="AK76" s="80"/>
      <c r="AL76" s="80"/>
      <c r="AM76" s="80"/>
    </row>
    <row r="77" spans="37:39" x14ac:dyDescent="0.35">
      <c r="AK77" s="80"/>
      <c r="AL77" s="80"/>
      <c r="AM77" s="80"/>
    </row>
    <row r="78" spans="37:39" x14ac:dyDescent="0.35">
      <c r="AK78" s="80"/>
      <c r="AL78" s="80"/>
      <c r="AM78" s="80"/>
    </row>
    <row r="79" spans="37:39" x14ac:dyDescent="0.35">
      <c r="AK79" s="80"/>
      <c r="AL79" s="80"/>
      <c r="AM79" s="80"/>
    </row>
    <row r="80" spans="37:39" x14ac:dyDescent="0.35">
      <c r="AK80" s="80"/>
      <c r="AL80" s="80"/>
      <c r="AM80" s="80"/>
    </row>
    <row r="81" spans="37:39" x14ac:dyDescent="0.35">
      <c r="AK81" s="80"/>
      <c r="AL81" s="80"/>
      <c r="AM81" s="80"/>
    </row>
    <row r="82" spans="37:39" x14ac:dyDescent="0.35">
      <c r="AK82" s="80"/>
      <c r="AL82" s="80"/>
      <c r="AM82" s="80"/>
    </row>
    <row r="83" spans="37:39" x14ac:dyDescent="0.35">
      <c r="AK83" s="80"/>
      <c r="AL83" s="80"/>
      <c r="AM83" s="80"/>
    </row>
    <row r="84" spans="37:39" x14ac:dyDescent="0.35">
      <c r="AK84" s="80"/>
      <c r="AL84" s="80"/>
      <c r="AM84" s="80"/>
    </row>
    <row r="85" spans="37:39" x14ac:dyDescent="0.35">
      <c r="AK85" s="80"/>
      <c r="AL85" s="80"/>
      <c r="AM85" s="80"/>
    </row>
    <row r="86" spans="37:39" x14ac:dyDescent="0.35">
      <c r="AK86" s="80"/>
      <c r="AL86" s="80"/>
      <c r="AM86" s="80"/>
    </row>
    <row r="87" spans="37:39" x14ac:dyDescent="0.35">
      <c r="AK87" s="80"/>
      <c r="AL87" s="80"/>
      <c r="AM87" s="80"/>
    </row>
    <row r="88" spans="37:39" x14ac:dyDescent="0.35">
      <c r="AK88" s="80"/>
      <c r="AL88" s="80"/>
      <c r="AM88" s="80"/>
    </row>
    <row r="89" spans="37:39" x14ac:dyDescent="0.35">
      <c r="AK89" s="80"/>
      <c r="AL89" s="80"/>
      <c r="AM89" s="80"/>
    </row>
    <row r="90" spans="37:39" x14ac:dyDescent="0.35">
      <c r="AK90" s="80"/>
      <c r="AL90" s="80"/>
      <c r="AM90" s="80"/>
    </row>
    <row r="91" spans="37:39" x14ac:dyDescent="0.35">
      <c r="AK91" s="80"/>
      <c r="AL91" s="80"/>
      <c r="AM91" s="80"/>
    </row>
    <row r="92" spans="37:39" x14ac:dyDescent="0.35">
      <c r="AK92" s="80"/>
      <c r="AL92" s="80"/>
      <c r="AM92" s="80"/>
    </row>
    <row r="93" spans="37:39" x14ac:dyDescent="0.35">
      <c r="AK93" s="80"/>
      <c r="AL93" s="80"/>
      <c r="AM93" s="80"/>
    </row>
    <row r="94" spans="37:39" x14ac:dyDescent="0.35">
      <c r="AK94" s="80"/>
      <c r="AL94" s="80"/>
      <c r="AM94" s="80"/>
    </row>
    <row r="96" spans="37:39" x14ac:dyDescent="0.35">
      <c r="AK96" s="80"/>
      <c r="AL96" s="80"/>
      <c r="AM96" s="80"/>
    </row>
    <row r="98" spans="37:39" x14ac:dyDescent="0.35">
      <c r="AK98" s="80"/>
      <c r="AL98" s="80"/>
      <c r="AM98" s="80"/>
    </row>
    <row r="100" spans="37:39" x14ac:dyDescent="0.35">
      <c r="AK100" s="80"/>
      <c r="AL100" s="80"/>
      <c r="AM100" s="80"/>
    </row>
    <row r="102" spans="37:39" x14ac:dyDescent="0.35">
      <c r="AK102" s="80"/>
      <c r="AL102" s="80"/>
      <c r="AM102" s="80"/>
    </row>
    <row r="104" spans="37:39" x14ac:dyDescent="0.35">
      <c r="AK104" s="80"/>
      <c r="AL104" s="80"/>
      <c r="AM104" s="80"/>
    </row>
    <row r="106" spans="37:39" x14ac:dyDescent="0.35">
      <c r="AK106" s="80"/>
      <c r="AL106" s="80"/>
      <c r="AM106" s="80"/>
    </row>
    <row r="108" spans="37:39" x14ac:dyDescent="0.35">
      <c r="AK108" s="80"/>
      <c r="AL108" s="80"/>
      <c r="AM108" s="80"/>
    </row>
    <row r="109" spans="37:39" x14ac:dyDescent="0.35">
      <c r="AK109" s="3">
        <v>76</v>
      </c>
    </row>
    <row r="110" spans="37:39" x14ac:dyDescent="0.35">
      <c r="AK110" s="80">
        <v>77</v>
      </c>
      <c r="AL110" s="80"/>
      <c r="AM110" s="80"/>
    </row>
    <row r="111" spans="37:39" x14ac:dyDescent="0.35">
      <c r="AK111" s="3">
        <v>78</v>
      </c>
    </row>
  </sheetData>
  <sheetProtection algorithmName="SHA-512" hashValue="kxRxpirLqKQwZR0fwa21wn407YOgI4LC2DNSncjXDxJT8WPK8uaTzpFd0Wwm1KYhc/T9ZJOCefxbouUlwoeRyQ==" saltValue="ejYg5itXzcIZFHj46nmLZg==" spinCount="100000" sheet="1" objects="1" scenarios="1"/>
  <protectedRanges>
    <protectedRange sqref="K10:O14 S10:W12 S21:W21 AD10:AF12 AH10:AI12 AH20:AI21 N16:O19 D10:I12 D14:I14 D20:O21 E15:E18 AD20:AF21 AD14:AF18 V14:W18 S20 V20:W20" name="Folha4"/>
    <protectedRange sqref="D15:D18 F15:J18 J14" name="Folha4_1"/>
    <protectedRange sqref="K16:M19" name="Folha4_2"/>
    <protectedRange sqref="S14:U18" name="Folha4_3"/>
    <protectedRange sqref="AH14:AI18" name="Folha4_4"/>
    <protectedRange sqref="T20:U20" name="Folha4_5"/>
  </protectedRanges>
  <mergeCells count="29">
    <mergeCell ref="C9:D9"/>
    <mergeCell ref="K7:P7"/>
    <mergeCell ref="S7:X7"/>
    <mergeCell ref="AA7:AB7"/>
    <mergeCell ref="K9:K21"/>
    <mergeCell ref="L9:L21"/>
    <mergeCell ref="M9:M21"/>
    <mergeCell ref="N9:N21"/>
    <mergeCell ref="O9:O21"/>
    <mergeCell ref="P9:P21"/>
    <mergeCell ref="Q9:Q21"/>
    <mergeCell ref="R9:R21"/>
    <mergeCell ref="C13:D13"/>
    <mergeCell ref="C19:D19"/>
    <mergeCell ref="AH6:AN6"/>
    <mergeCell ref="S6:AG6"/>
    <mergeCell ref="C3:E3"/>
    <mergeCell ref="C4:I4"/>
    <mergeCell ref="C5:E5"/>
    <mergeCell ref="K6:R6"/>
    <mergeCell ref="C23:D23"/>
    <mergeCell ref="J56:AI56"/>
    <mergeCell ref="H31:I31"/>
    <mergeCell ref="H44:I44"/>
    <mergeCell ref="C24:D24"/>
    <mergeCell ref="J29:AI29"/>
    <mergeCell ref="J30:AH30"/>
    <mergeCell ref="C25:D25"/>
    <mergeCell ref="C26:D26"/>
  </mergeCells>
  <hyperlinks>
    <hyperlink ref="B1" location="'0.Ajuda'!A1" display="Home" xr:uid="{00000000-0004-0000-0400-000000000000}"/>
  </hyperlinks>
  <pageMargins left="0.7" right="0.7" top="0.75" bottom="0.75" header="0.3" footer="0.3"/>
  <pageSetup paperSize="9" scale="2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'16. Fatores de conversão'!$M$2:$M$3</xm:f>
          </x14:formula1>
          <xm:sqref>E10:E12 E14:E18 E20:E21</xm:sqref>
        </x14:dataValidation>
        <x14:dataValidation type="list" allowBlank="1" showInputMessage="1" showErrorMessage="1" xr:uid="{00000000-0002-0000-0400-000001000000}">
          <x14:formula1>
            <xm:f>'15. Valores-Padrão'!$C$21:$C$29</xm:f>
          </x14:formula1>
          <xm:sqref>F10:F12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C111"/>
  <sheetViews>
    <sheetView showGridLines="0" zoomScale="70" zoomScaleNormal="70" workbookViewId="0"/>
  </sheetViews>
  <sheetFormatPr defaultColWidth="9.1796875" defaultRowHeight="14.5" x14ac:dyDescent="0.35"/>
  <cols>
    <col min="1" max="2" width="9.1796875" style="3"/>
    <col min="3" max="3" width="11.54296875" style="1" customWidth="1"/>
    <col min="4" max="4" width="45.1796875" style="3" customWidth="1"/>
    <col min="5" max="5" width="21.7265625" style="3" customWidth="1"/>
    <col min="6" max="6" width="62.26953125" style="3" customWidth="1"/>
    <col min="7" max="7" width="33.7265625" style="3" customWidth="1"/>
    <col min="8" max="10" width="13.54296875" style="3" customWidth="1"/>
    <col min="11" max="11" width="18.81640625" style="3" customWidth="1"/>
    <col min="12" max="32" width="13.54296875" style="3" customWidth="1"/>
    <col min="33" max="34" width="13.54296875" style="4" customWidth="1"/>
    <col min="35" max="37" width="13.54296875" style="3" customWidth="1"/>
    <col min="38" max="38" width="17.1796875" style="3" customWidth="1"/>
    <col min="39" max="43" width="13.54296875" style="3" customWidth="1"/>
    <col min="44" max="44" width="25.7265625" style="3" customWidth="1"/>
    <col min="45" max="48" width="18.54296875" style="3" customWidth="1"/>
    <col min="49" max="52" width="11.26953125" style="3" customWidth="1"/>
    <col min="53" max="16384" width="9.1796875" style="3"/>
  </cols>
  <sheetData>
    <row r="1" spans="2:55" ht="15" thickBot="1" x14ac:dyDescent="0.4">
      <c r="B1" s="773" t="s">
        <v>490</v>
      </c>
    </row>
    <row r="2" spans="2:55" x14ac:dyDescent="0.3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60"/>
      <c r="AH2" s="60"/>
      <c r="AI2" s="7"/>
      <c r="AJ2" s="7"/>
      <c r="AK2" s="7"/>
      <c r="AL2" s="7"/>
      <c r="AM2" s="7"/>
      <c r="AN2" s="7"/>
      <c r="AO2" s="7"/>
      <c r="AP2" s="7"/>
      <c r="AQ2" s="8"/>
    </row>
    <row r="3" spans="2:55" ht="21" x14ac:dyDescent="0.35">
      <c r="B3" s="15"/>
      <c r="C3" s="1002" t="s">
        <v>21</v>
      </c>
      <c r="D3" s="1002"/>
      <c r="E3" s="1002"/>
      <c r="F3" s="10"/>
      <c r="G3" s="864"/>
      <c r="H3" s="10"/>
      <c r="I3" s="492"/>
      <c r="J3" s="864"/>
      <c r="K3" s="492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Q3" s="12"/>
    </row>
    <row r="4" spans="2:55" ht="50.25" customHeight="1" x14ac:dyDescent="0.35">
      <c r="B4" s="15"/>
      <c r="C4" s="1003" t="s">
        <v>312</v>
      </c>
      <c r="D4" s="1003"/>
      <c r="E4" s="1003"/>
      <c r="F4" s="1003"/>
      <c r="G4" s="1003"/>
      <c r="H4" s="1003"/>
      <c r="I4" s="1003"/>
      <c r="J4" s="1003"/>
      <c r="K4" s="1003"/>
      <c r="L4" s="100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38"/>
      <c r="AH4" s="38"/>
      <c r="AI4" s="11"/>
      <c r="AJ4" s="11"/>
      <c r="AK4" s="11"/>
      <c r="AL4" s="11"/>
      <c r="AQ4" s="12"/>
    </row>
    <row r="5" spans="2:55" ht="38.25" customHeight="1" thickBot="1" x14ac:dyDescent="0.4">
      <c r="B5" s="15"/>
      <c r="C5" s="1004" t="s">
        <v>23</v>
      </c>
      <c r="D5" s="1004"/>
      <c r="E5" s="1004"/>
      <c r="F5" s="61"/>
      <c r="G5" s="865"/>
      <c r="H5" s="61"/>
      <c r="I5" s="493"/>
      <c r="J5" s="865"/>
      <c r="K5" s="493"/>
      <c r="L5" s="61"/>
      <c r="M5" s="11"/>
      <c r="N5" s="11"/>
      <c r="O5" s="11"/>
      <c r="P5" s="11"/>
      <c r="Q5" s="11"/>
      <c r="R5" s="11"/>
      <c r="S5" s="11"/>
      <c r="AQ5" s="12"/>
      <c r="AR5" s="11"/>
      <c r="AS5" s="11"/>
      <c r="AT5" s="11"/>
      <c r="AU5" s="11"/>
      <c r="AV5" s="11"/>
    </row>
    <row r="6" spans="2:55" s="66" customFormat="1" ht="15" customHeight="1" thickBot="1" x14ac:dyDescent="0.4">
      <c r="B6" s="62"/>
      <c r="C6" s="63"/>
      <c r="D6" s="64"/>
      <c r="E6" s="64"/>
      <c r="F6" s="64"/>
      <c r="G6" s="64"/>
      <c r="H6" s="64"/>
      <c r="I6" s="64"/>
      <c r="J6" s="64"/>
      <c r="K6" s="64"/>
      <c r="L6" s="64"/>
      <c r="M6" s="1030" t="s">
        <v>13</v>
      </c>
      <c r="N6" s="1031"/>
      <c r="O6" s="1031"/>
      <c r="P6" s="1031"/>
      <c r="Q6" s="1031"/>
      <c r="R6" s="1031"/>
      <c r="S6" s="1031"/>
      <c r="T6" s="1032"/>
      <c r="U6" s="1030" t="s">
        <v>15</v>
      </c>
      <c r="V6" s="1031"/>
      <c r="W6" s="1031"/>
      <c r="X6" s="1031"/>
      <c r="Y6" s="1031"/>
      <c r="Z6" s="1031"/>
      <c r="AA6" s="1031"/>
      <c r="AB6" s="1031"/>
      <c r="AC6" s="1031"/>
      <c r="AD6" s="1031"/>
      <c r="AE6" s="1031"/>
      <c r="AF6" s="1031"/>
      <c r="AG6" s="1031"/>
      <c r="AH6" s="1031"/>
      <c r="AI6" s="1032"/>
      <c r="AJ6" s="976" t="s">
        <v>0</v>
      </c>
      <c r="AK6" s="977"/>
      <c r="AL6" s="977"/>
      <c r="AM6" s="977"/>
      <c r="AN6" s="977"/>
      <c r="AO6" s="977"/>
      <c r="AP6" s="978"/>
      <c r="AQ6" s="65"/>
      <c r="AR6" s="64"/>
      <c r="AS6" s="64"/>
      <c r="AT6" s="64"/>
      <c r="AU6" s="64"/>
      <c r="AV6" s="64"/>
    </row>
    <row r="7" spans="2:55" s="80" customFormat="1" ht="74.25" customHeight="1" thickBot="1" x14ac:dyDescent="0.4">
      <c r="B7" s="67"/>
      <c r="C7" s="68"/>
      <c r="D7" s="69"/>
      <c r="E7" s="69"/>
      <c r="F7" s="69"/>
      <c r="G7" s="69"/>
      <c r="H7" s="70" t="s">
        <v>521</v>
      </c>
      <c r="I7" s="217" t="s">
        <v>184</v>
      </c>
      <c r="J7" s="217" t="s">
        <v>529</v>
      </c>
      <c r="K7" s="217" t="s">
        <v>462</v>
      </c>
      <c r="L7" s="71" t="s">
        <v>413</v>
      </c>
      <c r="M7" s="987" t="s">
        <v>130</v>
      </c>
      <c r="N7" s="988"/>
      <c r="O7" s="988"/>
      <c r="P7" s="988"/>
      <c r="Q7" s="988"/>
      <c r="R7" s="988"/>
      <c r="S7" s="72" t="s">
        <v>165</v>
      </c>
      <c r="T7" s="660" t="s">
        <v>134</v>
      </c>
      <c r="U7" s="987" t="s">
        <v>139</v>
      </c>
      <c r="V7" s="988"/>
      <c r="W7" s="988"/>
      <c r="X7" s="988"/>
      <c r="Y7" s="988"/>
      <c r="Z7" s="988"/>
      <c r="AA7" s="73" t="s">
        <v>93</v>
      </c>
      <c r="AB7" s="74" t="s">
        <v>2</v>
      </c>
      <c r="AC7" s="989" t="s">
        <v>3</v>
      </c>
      <c r="AD7" s="989"/>
      <c r="AE7" s="74" t="s">
        <v>141</v>
      </c>
      <c r="AF7" s="75" t="s">
        <v>142</v>
      </c>
      <c r="AG7" s="76" t="s">
        <v>94</v>
      </c>
      <c r="AH7" s="77" t="s">
        <v>146</v>
      </c>
      <c r="AI7" s="78" t="s">
        <v>147</v>
      </c>
      <c r="AJ7" s="79" t="s">
        <v>153</v>
      </c>
      <c r="AK7" s="76" t="s">
        <v>109</v>
      </c>
      <c r="AL7" s="294" t="s">
        <v>193</v>
      </c>
      <c r="AM7" s="74" t="s">
        <v>317</v>
      </c>
      <c r="AN7" s="496" t="s">
        <v>315</v>
      </c>
      <c r="AO7" s="496" t="s">
        <v>365</v>
      </c>
      <c r="AP7" s="78" t="s">
        <v>1</v>
      </c>
      <c r="AQ7" s="65"/>
      <c r="AX7" s="69"/>
      <c r="AY7" s="69"/>
      <c r="AZ7" s="69"/>
      <c r="BA7" s="69"/>
      <c r="BB7" s="69"/>
      <c r="BC7" s="69"/>
    </row>
    <row r="8" spans="2:55" s="80" customFormat="1" ht="63" customHeight="1" thickBot="1" x14ac:dyDescent="0.4">
      <c r="B8" s="67"/>
      <c r="C8" s="153" t="s">
        <v>10</v>
      </c>
      <c r="D8" s="154" t="s">
        <v>11</v>
      </c>
      <c r="E8" s="155" t="s">
        <v>397</v>
      </c>
      <c r="F8" s="154" t="s">
        <v>25</v>
      </c>
      <c r="G8" s="154" t="s">
        <v>528</v>
      </c>
      <c r="H8" s="156" t="s">
        <v>107</v>
      </c>
      <c r="I8" s="156" t="s">
        <v>107</v>
      </c>
      <c r="J8" s="156" t="s">
        <v>316</v>
      </c>
      <c r="K8" s="156" t="s">
        <v>316</v>
      </c>
      <c r="L8" s="157" t="s">
        <v>105</v>
      </c>
      <c r="M8" s="661" t="str">
        <f>'1. Identificação Ben. Oper.'!D52</f>
        <v>Energia Elétrica</v>
      </c>
      <c r="N8" s="879" t="str">
        <f>IF('1. Identificação Ben. Oper.'!E52="","",'1. Identificação Ben. Oper.'!E52)</f>
        <v>Gás Natural</v>
      </c>
      <c r="O8" s="879" t="str">
        <f>IF('1. Identificação Ben. Oper.'!F52="","",'1. Identificação Ben. Oper.'!F52)</f>
        <v/>
      </c>
      <c r="P8" s="879" t="str">
        <f>IF('1. Identificação Ben. Oper.'!G52="","",'1. Identificação Ben. Oper.'!G52)</f>
        <v/>
      </c>
      <c r="Q8" s="879" t="str">
        <f>IF('1. Identificação Ben. Oper.'!H52="","",'1. Identificação Ben. Oper.'!H52)</f>
        <v/>
      </c>
      <c r="R8" s="159" t="s">
        <v>61</v>
      </c>
      <c r="S8" s="159" t="s">
        <v>4</v>
      </c>
      <c r="T8" s="159" t="s">
        <v>5</v>
      </c>
      <c r="U8" s="158" t="str">
        <f t="shared" ref="U8:Z8" si="0">+M8</f>
        <v>Energia Elétrica</v>
      </c>
      <c r="V8" s="159" t="str">
        <f t="shared" ref="V8" si="1">+N8</f>
        <v>Gás Natural</v>
      </c>
      <c r="W8" s="159" t="str">
        <f t="shared" ref="W8" si="2">+O8</f>
        <v/>
      </c>
      <c r="X8" s="159" t="str">
        <f t="shared" ref="X8" si="3">+P8</f>
        <v/>
      </c>
      <c r="Y8" s="159" t="str">
        <f t="shared" ref="Y8" si="4">+Q8</f>
        <v/>
      </c>
      <c r="Z8" s="159" t="str">
        <f t="shared" si="0"/>
        <v>Total</v>
      </c>
      <c r="AA8" s="160" t="s">
        <v>5</v>
      </c>
      <c r="AB8" s="160" t="s">
        <v>6</v>
      </c>
      <c r="AC8" s="160" t="s">
        <v>140</v>
      </c>
      <c r="AD8" s="160" t="s">
        <v>4</v>
      </c>
      <c r="AE8" s="160" t="s">
        <v>7</v>
      </c>
      <c r="AF8" s="156" t="s">
        <v>5</v>
      </c>
      <c r="AG8" s="156" t="s">
        <v>91</v>
      </c>
      <c r="AH8" s="161" t="s">
        <v>145</v>
      </c>
      <c r="AI8" s="162" t="s">
        <v>95</v>
      </c>
      <c r="AJ8" s="163" t="s">
        <v>91</v>
      </c>
      <c r="AK8" s="164" t="s">
        <v>91</v>
      </c>
      <c r="AL8" s="160" t="s">
        <v>91</v>
      </c>
      <c r="AM8" s="160" t="s">
        <v>91</v>
      </c>
      <c r="AN8" s="160" t="s">
        <v>91</v>
      </c>
      <c r="AO8" s="160" t="s">
        <v>91</v>
      </c>
      <c r="AP8" s="162" t="s">
        <v>105</v>
      </c>
      <c r="AQ8" s="65"/>
      <c r="AX8" s="69"/>
      <c r="AY8" s="39"/>
      <c r="AZ8" s="69"/>
      <c r="BA8" s="69"/>
      <c r="BB8" s="69"/>
      <c r="BC8" s="69"/>
    </row>
    <row r="9" spans="2:55" s="80" customFormat="1" ht="33.75" customHeight="1" x14ac:dyDescent="0.35">
      <c r="B9" s="67"/>
      <c r="C9" s="1005" t="s">
        <v>530</v>
      </c>
      <c r="D9" s="1006"/>
      <c r="E9" s="1006"/>
      <c r="F9" s="1006"/>
      <c r="G9" s="165"/>
      <c r="H9" s="165"/>
      <c r="I9" s="165"/>
      <c r="J9" s="878"/>
      <c r="K9" s="165"/>
      <c r="L9" s="165"/>
      <c r="M9" s="1022" t="str">
        <f>IF('1. Identificação Ben. Oper.'!D53="","",IF(AND($D$10="",$D$11="",$D$12="",$D$13="",$D$14="",$D$16="",$D$21="",$D$18="",$D$19="",$D$20=""),"",'1. Identificação Ben. Oper.'!D53))</f>
        <v/>
      </c>
      <c r="N9" s="1024" t="str">
        <f>IF('1. Identificação Ben. Oper.'!E53="","",IF(AND($D$10="",$D$11="",$D$12="",$D$13="",$D$14="",$D$16="",$D$21="",$D$18="",$D$19="",$D$20=""),"",'1. Identificação Ben. Oper.'!E53))</f>
        <v/>
      </c>
      <c r="O9" s="1024" t="str">
        <f>IF('1. Identificação Ben. Oper.'!F53="","",IF(AND($D$10="",$D$11="",$D$12="",$D$13="",$D$14="",$D$16="",$D$21="",$D$18="",$D$19="",$D$20=""),"",'1. Identificação Ben. Oper.'!F53))</f>
        <v/>
      </c>
      <c r="P9" s="1024" t="str">
        <f>IF('1. Identificação Ben. Oper.'!G53="","",IF(AND($D$10="",$D$11="",$D$12="",$D$13="",$D$14="",$D$16="",$D$21="",$D$18="",$D$19="",$D$20=""),"",'1. Identificação Ben. Oper.'!G53))</f>
        <v/>
      </c>
      <c r="Q9" s="1024" t="str">
        <f>IF('1. Identificação Ben. Oper.'!H53="","",IF(AND($D$10="",$D$11="",$D$12="",$D$13="",$D$14="",$D$16="",$D$21="",$D$18="",$D$19="",$D$20=""),"",'1. Identificação Ben. Oper.'!H53))</f>
        <v/>
      </c>
      <c r="R9" s="1012">
        <f>SUM(M9:Q9)</f>
        <v>0</v>
      </c>
      <c r="S9" s="1015">
        <f>IF(M9="",0,IF(M9=0,0,(+VLOOKUP($M$8,'16. Fatores de conversão'!$A$5:$I$13,6,FALSE)*M9)))+IF(N9="",0,IF(N9=0,0,(+VLOOKUP($N$8,'16. Fatores de conversão'!$A$5:$I$13,6,FALSE)*N9)))+IF(O9="",0,IF(O9=0,0,(+VLOOKUP($O$8,'16. Fatores de conversão'!$A$5:$I$13,6,FALSE)*O9)))+IF(P9="",0,IF(P9=0,0,(+VLOOKUP($P$8,'16. Fatores de conversão'!$A$5:$I$13,6,FALSE)*P9)))+IF(Q9="",0,IF(Q9=0,0,(+VLOOKUP($Q$8,'16. Fatores de conversão'!$A$5:$I$13,6,FALSE)*Q9)))</f>
        <v>0</v>
      </c>
      <c r="T9" s="1000">
        <f>+SUMPRODUCT('1. Identificação Ben. Oper.'!$D$58:$H$58,M9:Q9)</f>
        <v>0</v>
      </c>
      <c r="U9" s="166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7"/>
      <c r="AJ9" s="166"/>
      <c r="AK9" s="165"/>
      <c r="AL9" s="165"/>
      <c r="AM9" s="165"/>
      <c r="AN9" s="165"/>
      <c r="AO9" s="165"/>
      <c r="AP9" s="167"/>
      <c r="AQ9" s="65"/>
      <c r="AX9" s="41"/>
      <c r="AY9" s="39"/>
      <c r="AZ9" s="69"/>
      <c r="BA9" s="69"/>
      <c r="BB9" s="69"/>
      <c r="BC9" s="69"/>
    </row>
    <row r="10" spans="2:55" ht="30" customHeight="1" x14ac:dyDescent="0.35">
      <c r="B10" s="15"/>
      <c r="C10" s="84">
        <v>1</v>
      </c>
      <c r="D10" s="289"/>
      <c r="E10" s="285"/>
      <c r="F10" s="560"/>
      <c r="G10" s="872"/>
      <c r="H10" s="1033"/>
      <c r="I10" s="561"/>
      <c r="J10" s="379"/>
      <c r="K10" s="873"/>
      <c r="L10" s="881" t="str">
        <f>IF(F10="","",VLOOKUP(F10,'15. Valores-Padrão'!$C$31:$F$34,4,FALSE))</f>
        <v/>
      </c>
      <c r="M10" s="1022"/>
      <c r="N10" s="1024"/>
      <c r="O10" s="1024"/>
      <c r="P10" s="1024"/>
      <c r="Q10" s="1024"/>
      <c r="R10" s="1012"/>
      <c r="S10" s="1015"/>
      <c r="T10" s="1000"/>
      <c r="U10" s="383"/>
      <c r="V10" s="397"/>
      <c r="W10" s="397"/>
      <c r="X10" s="397"/>
      <c r="Y10" s="397"/>
      <c r="Z10" s="86">
        <f>SUM(U10:Y10)</f>
        <v>0</v>
      </c>
      <c r="AA10" s="87">
        <f>+SUMPRODUCT('1. Identificação Ben. Oper.'!$D$58:$H$58,U10:Y10)</f>
        <v>0</v>
      </c>
      <c r="AB10" s="88">
        <f>IF($R$9=0,0,Z10/$R$9)</f>
        <v>0</v>
      </c>
      <c r="AC10" s="89">
        <f>+VLOOKUP($U$8,'16. Fatores de conversão'!$A$5:$I$13,3,FALSE)*U10+VLOOKUP($V$8,'16. Fatores de conversão'!$A$5:$I$13,3,FALSE)*V10+VLOOKUP($W$8,'16. Fatores de conversão'!$A$5:$I$13,3,FALSE)*W10+VLOOKUP($X$8,'16. Fatores de conversão'!$A$5:$I$13,3,FALSE)*X10+VLOOKUP($Y$8,'16. Fatores de conversão'!$A$5:$I$13,3,FALSE)*Y10</f>
        <v>0</v>
      </c>
      <c r="AD10" s="89">
        <f>+VLOOKUP($U$8,'16. Fatores de conversão'!$A$5:$I$13,6,FALSE)*U10+VLOOKUP($V$8,'16. Fatores de conversão'!$A$5:$I$13,6,FALSE)*V10+VLOOKUP($W$8,'16. Fatores de conversão'!$A$5:$I$13,6,FALSE)*W10+VLOOKUP($X$8,'16. Fatores de conversão'!$A$5:$I$13,6,FALSE)*X10+VLOOKUP($Y$8,'16. Fatores de conversão'!$A$5:$I$13,6,FALSE)*Y10</f>
        <v>0</v>
      </c>
      <c r="AE10" s="89">
        <f>(VLOOKUP($U$8,'16. Fatores de conversão'!$A$5:$I$13,9,FALSE)*U10+VLOOKUP($V$8,'16. Fatores de conversão'!$A$5:$I$13,9,FALSE)*V10+VLOOKUP($W$8,'16. Fatores de conversão'!$A$5:$I$13,9,FALSE)*W10+VLOOKUP($X$8,'16. Fatores de conversão'!$A$5:$I$13,9,FALSE)*X10+VLOOKUP($Y$8,'16. Fatores de conversão'!$A$5:$I$13,9,FALSE)*Y10)/1000</f>
        <v>0</v>
      </c>
      <c r="AF10" s="284"/>
      <c r="AG10" s="284"/>
      <c r="AH10" s="387"/>
      <c r="AI10" s="90">
        <f>IF(OR(AG10="",AG10=0),0,IF(OR(AH10="",AH10=0),0,L10+1))</f>
        <v>0</v>
      </c>
      <c r="AJ10" s="330"/>
      <c r="AK10" s="284"/>
      <c r="AL10" s="87" t="str">
        <f>IF(F10="","",VLOOKUP(F10,'15. Valores-Padrão'!$C$33:$F$34,3,FALSE)*I10*1000)</f>
        <v/>
      </c>
      <c r="AM10" s="87">
        <f>IF(AJ10=0,0,IF(AJ10&lt;(AL10),AJ10+AK10,((AL10)+((AK10/AJ10)*AL10))))</f>
        <v>0</v>
      </c>
      <c r="AN10" s="320">
        <f>(AJ10+AK10)-AM10</f>
        <v>0</v>
      </c>
      <c r="AO10" s="320">
        <v>0</v>
      </c>
      <c r="AP10" s="91">
        <f>IF(AA10=0,0,(AJ10+AK10)/AA10)</f>
        <v>0</v>
      </c>
      <c r="AQ10" s="12"/>
      <c r="AX10" s="11"/>
      <c r="AY10" s="39"/>
      <c r="AZ10" s="69"/>
      <c r="BA10" s="69"/>
      <c r="BB10" s="69"/>
      <c r="BC10" s="11"/>
    </row>
    <row r="11" spans="2:55" ht="30" customHeight="1" x14ac:dyDescent="0.35">
      <c r="B11" s="15"/>
      <c r="C11" s="84">
        <v>2</v>
      </c>
      <c r="D11" s="289"/>
      <c r="E11" s="285"/>
      <c r="F11" s="560"/>
      <c r="G11" s="872"/>
      <c r="H11" s="1034"/>
      <c r="I11" s="561"/>
      <c r="J11" s="379"/>
      <c r="K11" s="873"/>
      <c r="L11" s="881" t="str">
        <f>IF(F11="","",VLOOKUP(F11,'15. Valores-Padrão'!$C$31:$F$34,4,FALSE))</f>
        <v/>
      </c>
      <c r="M11" s="1022"/>
      <c r="N11" s="1024"/>
      <c r="O11" s="1024"/>
      <c r="P11" s="1024"/>
      <c r="Q11" s="1024"/>
      <c r="R11" s="1012"/>
      <c r="S11" s="1015"/>
      <c r="T11" s="1000"/>
      <c r="U11" s="383"/>
      <c r="V11" s="397"/>
      <c r="W11" s="397"/>
      <c r="X11" s="397"/>
      <c r="Y11" s="397"/>
      <c r="Z11" s="86">
        <f t="shared" ref="Z11:Z14" si="5">SUM(U11:Y11)</f>
        <v>0</v>
      </c>
      <c r="AA11" s="87">
        <f>+SUMPRODUCT('1. Identificação Ben. Oper.'!$D$58:$H$58,U11:Y11)</f>
        <v>0</v>
      </c>
      <c r="AB11" s="88">
        <f t="shared" ref="AB11:AB14" si="6">IF($R$9=0,0,Z11/$R$9)</f>
        <v>0</v>
      </c>
      <c r="AC11" s="89">
        <f>+VLOOKUP($U$8,'16. Fatores de conversão'!$A$5:$I$13,3,FALSE)*U11+VLOOKUP($V$8,'16. Fatores de conversão'!$A$5:$I$13,3,FALSE)*V11+VLOOKUP($W$8,'16. Fatores de conversão'!$A$5:$I$13,3,FALSE)*W11+VLOOKUP($X$8,'16. Fatores de conversão'!$A$5:$I$13,3,FALSE)*X11+VLOOKUP($Y$8,'16. Fatores de conversão'!$A$5:$I$13,3,FALSE)*Y11</f>
        <v>0</v>
      </c>
      <c r="AD11" s="89">
        <f>+VLOOKUP($U$8,'16. Fatores de conversão'!$A$5:$I$13,6,FALSE)*U11+VLOOKUP($V$8,'16. Fatores de conversão'!$A$5:$I$13,6,FALSE)*V11+VLOOKUP($W$8,'16. Fatores de conversão'!$A$5:$I$13,6,FALSE)*W11+VLOOKUP($X$8,'16. Fatores de conversão'!$A$5:$I$13,6,FALSE)*X11+VLOOKUP($Y$8,'16. Fatores de conversão'!$A$5:$I$13,6,FALSE)*Y11</f>
        <v>0</v>
      </c>
      <c r="AE11" s="89">
        <f>(VLOOKUP($U$8,'16. Fatores de conversão'!$A$5:$I$13,9,FALSE)*U11+VLOOKUP($V$8,'16. Fatores de conversão'!$A$5:$I$13,9,FALSE)*V11+VLOOKUP($W$8,'16. Fatores de conversão'!$A$5:$I$13,9,FALSE)*W11+VLOOKUP($X$8,'16. Fatores de conversão'!$A$5:$I$13,9,FALSE)*X11+VLOOKUP($Y$8,'16. Fatores de conversão'!$A$5:$I$13,9,FALSE)*Y11)/1000</f>
        <v>0</v>
      </c>
      <c r="AF11" s="284"/>
      <c r="AG11" s="284"/>
      <c r="AH11" s="387"/>
      <c r="AI11" s="90">
        <f>IF(OR(AG11="",AG11=0),0,IF(OR(AH11="",AH11=0),0,L11+1))</f>
        <v>0</v>
      </c>
      <c r="AJ11" s="330"/>
      <c r="AK11" s="284"/>
      <c r="AL11" s="87" t="str">
        <f>IF(F11="","",VLOOKUP(F11,'15. Valores-Padrão'!$C$33:$F$34,3,FALSE)*I11*1000)</f>
        <v/>
      </c>
      <c r="AM11" s="87">
        <f>IF(AJ11=0,0,IF(AJ11&lt;(AL11),AJ11+AK11,((AL11)+((AK11/AJ11)*AL11))))</f>
        <v>0</v>
      </c>
      <c r="AN11" s="320">
        <f>(AJ11+AK11)-AM11</f>
        <v>0</v>
      </c>
      <c r="AO11" s="320">
        <v>0</v>
      </c>
      <c r="AP11" s="91">
        <f>IF(AA11=0,0,(AJ11+AK11)/AA11)</f>
        <v>0</v>
      </c>
      <c r="AQ11" s="12"/>
      <c r="AX11" s="11"/>
      <c r="AY11" s="39"/>
      <c r="AZ11" s="69"/>
      <c r="BA11" s="69"/>
      <c r="BB11" s="69"/>
      <c r="BC11" s="11"/>
    </row>
    <row r="12" spans="2:55" ht="30" customHeight="1" x14ac:dyDescent="0.35">
      <c r="B12" s="15"/>
      <c r="C12" s="84">
        <v>3</v>
      </c>
      <c r="D12" s="289"/>
      <c r="E12" s="285"/>
      <c r="F12" s="560"/>
      <c r="G12" s="872"/>
      <c r="H12" s="1034"/>
      <c r="I12" s="561"/>
      <c r="J12" s="379"/>
      <c r="K12" s="873"/>
      <c r="L12" s="881" t="str">
        <f>IF(F12="","",VLOOKUP(F12,'15. Valores-Padrão'!$C$31:$F$34,4,FALSE))</f>
        <v/>
      </c>
      <c r="M12" s="1022"/>
      <c r="N12" s="1024"/>
      <c r="O12" s="1024"/>
      <c r="P12" s="1024"/>
      <c r="Q12" s="1024"/>
      <c r="R12" s="1012"/>
      <c r="S12" s="1015"/>
      <c r="T12" s="1000"/>
      <c r="U12" s="383"/>
      <c r="V12" s="397"/>
      <c r="W12" s="397"/>
      <c r="X12" s="397"/>
      <c r="Y12" s="397"/>
      <c r="Z12" s="86">
        <f t="shared" si="5"/>
        <v>0</v>
      </c>
      <c r="AA12" s="87">
        <f>+SUMPRODUCT('1. Identificação Ben. Oper.'!$D$58:$H$58,U12:Y12)</f>
        <v>0</v>
      </c>
      <c r="AB12" s="88">
        <f t="shared" si="6"/>
        <v>0</v>
      </c>
      <c r="AC12" s="89">
        <f>+VLOOKUP($U$8,'16. Fatores de conversão'!$A$5:$I$13,3,FALSE)*U12+VLOOKUP($V$8,'16. Fatores de conversão'!$A$5:$I$13,3,FALSE)*V12+VLOOKUP($W$8,'16. Fatores de conversão'!$A$5:$I$13,3,FALSE)*W12+VLOOKUP($X$8,'16. Fatores de conversão'!$A$5:$I$13,3,FALSE)*X12+VLOOKUP($Y$8,'16. Fatores de conversão'!$A$5:$I$13,3,FALSE)*Y12</f>
        <v>0</v>
      </c>
      <c r="AD12" s="89">
        <f>+VLOOKUP($U$8,'16. Fatores de conversão'!$A$5:$I$13,6,FALSE)*U12+VLOOKUP($V$8,'16. Fatores de conversão'!$A$5:$I$13,6,FALSE)*V12+VLOOKUP($W$8,'16. Fatores de conversão'!$A$5:$I$13,6,FALSE)*W12+VLOOKUP($X$8,'16. Fatores de conversão'!$A$5:$I$13,6,FALSE)*X12+VLOOKUP($Y$8,'16. Fatores de conversão'!$A$5:$I$13,6,FALSE)*Y12</f>
        <v>0</v>
      </c>
      <c r="AE12" s="89">
        <f>(VLOOKUP($U$8,'16. Fatores de conversão'!$A$5:$I$13,9,FALSE)*U12+VLOOKUP($V$8,'16. Fatores de conversão'!$A$5:$I$13,9,FALSE)*V12+VLOOKUP($W$8,'16. Fatores de conversão'!$A$5:$I$13,9,FALSE)*W12+VLOOKUP($X$8,'16. Fatores de conversão'!$A$5:$I$13,9,FALSE)*X12+VLOOKUP($Y$8,'16. Fatores de conversão'!$A$5:$I$13,9,FALSE)*Y12)/1000</f>
        <v>0</v>
      </c>
      <c r="AF12" s="284"/>
      <c r="AG12" s="284"/>
      <c r="AH12" s="387"/>
      <c r="AI12" s="90">
        <f>IF(OR(AG12="",AG12=0),0,IF(OR(AH12="",AH12=0),0,L12+1))</f>
        <v>0</v>
      </c>
      <c r="AJ12" s="330"/>
      <c r="AK12" s="284"/>
      <c r="AL12" s="87" t="str">
        <f>IF(F12="","",VLOOKUP(F12,'15. Valores-Padrão'!$C$33:$F$34,3,FALSE)*I12*1000)</f>
        <v/>
      </c>
      <c r="AM12" s="87">
        <f>IF(AJ12=0,0,IF(AJ12&lt;(AL12),AJ12+AK12,((AL12)+((AK12/AJ12)*AL12))))</f>
        <v>0</v>
      </c>
      <c r="AN12" s="320">
        <f>(AJ12+AK12)-AM12</f>
        <v>0</v>
      </c>
      <c r="AO12" s="320">
        <v>0</v>
      </c>
      <c r="AP12" s="91">
        <f>IF(AA12=0,0,(AJ12+AK12)/AA12)</f>
        <v>0</v>
      </c>
      <c r="AQ12" s="12"/>
      <c r="AX12" s="11"/>
      <c r="AY12" s="39"/>
      <c r="AZ12" s="69"/>
      <c r="BA12" s="69"/>
      <c r="BB12" s="69"/>
      <c r="BC12" s="11"/>
    </row>
    <row r="13" spans="2:55" ht="30" customHeight="1" x14ac:dyDescent="0.35">
      <c r="B13" s="15"/>
      <c r="C13" s="84">
        <v>4</v>
      </c>
      <c r="D13" s="289"/>
      <c r="E13" s="285"/>
      <c r="F13" s="560"/>
      <c r="G13" s="872"/>
      <c r="H13" s="1034"/>
      <c r="I13" s="561"/>
      <c r="J13" s="379"/>
      <c r="K13" s="873"/>
      <c r="L13" s="881" t="str">
        <f>IF(F13="","",VLOOKUP(F13,'15. Valores-Padrão'!$C$31:$F$34,4,FALSE))</f>
        <v/>
      </c>
      <c r="M13" s="1022"/>
      <c r="N13" s="1024"/>
      <c r="O13" s="1024"/>
      <c r="P13" s="1024"/>
      <c r="Q13" s="1024"/>
      <c r="R13" s="1012"/>
      <c r="S13" s="1015"/>
      <c r="T13" s="1000"/>
      <c r="U13" s="383"/>
      <c r="V13" s="397"/>
      <c r="W13" s="397"/>
      <c r="X13" s="397"/>
      <c r="Y13" s="397"/>
      <c r="Z13" s="86">
        <f t="shared" si="5"/>
        <v>0</v>
      </c>
      <c r="AA13" s="87">
        <f>+SUMPRODUCT('1. Identificação Ben. Oper.'!$D$58:$H$58,U13:Y13)</f>
        <v>0</v>
      </c>
      <c r="AB13" s="88">
        <f t="shared" si="6"/>
        <v>0</v>
      </c>
      <c r="AC13" s="89">
        <f>+VLOOKUP($U$8,'16. Fatores de conversão'!$A$5:$I$13,3,FALSE)*U13+VLOOKUP($V$8,'16. Fatores de conversão'!$A$5:$I$13,3,FALSE)*V13+VLOOKUP($W$8,'16. Fatores de conversão'!$A$5:$I$13,3,FALSE)*W13+VLOOKUP($X$8,'16. Fatores de conversão'!$A$5:$I$13,3,FALSE)*X13+VLOOKUP($Y$8,'16. Fatores de conversão'!$A$5:$I$13,3,FALSE)*Y13</f>
        <v>0</v>
      </c>
      <c r="AD13" s="89">
        <f>+VLOOKUP($U$8,'16. Fatores de conversão'!$A$5:$I$13,6,FALSE)*U13+VLOOKUP($V$8,'16. Fatores de conversão'!$A$5:$I$13,6,FALSE)*V13+VLOOKUP($W$8,'16. Fatores de conversão'!$A$5:$I$13,6,FALSE)*W13+VLOOKUP($X$8,'16. Fatores de conversão'!$A$5:$I$13,6,FALSE)*X13+VLOOKUP($Y$8,'16. Fatores de conversão'!$A$5:$I$13,6,FALSE)*Y13</f>
        <v>0</v>
      </c>
      <c r="AE13" s="89">
        <f>(VLOOKUP($U$8,'16. Fatores de conversão'!$A$5:$I$13,9,FALSE)*U13+VLOOKUP($V$8,'16. Fatores de conversão'!$A$5:$I$13,9,FALSE)*V13+VLOOKUP($W$8,'16. Fatores de conversão'!$A$5:$I$13,9,FALSE)*W13+VLOOKUP($X$8,'16. Fatores de conversão'!$A$5:$I$13,9,FALSE)*X13+VLOOKUP($Y$8,'16. Fatores de conversão'!$A$5:$I$13,9,FALSE)*Y13)/1000</f>
        <v>0</v>
      </c>
      <c r="AF13" s="284"/>
      <c r="AG13" s="284"/>
      <c r="AH13" s="387"/>
      <c r="AI13" s="90">
        <f>IF(OR(AG13="",AG13=0),0,IF(OR(AH13="",AH13=0),0,L13+1))</f>
        <v>0</v>
      </c>
      <c r="AJ13" s="330"/>
      <c r="AK13" s="284"/>
      <c r="AL13" s="87" t="str">
        <f>IF(F13="","",VLOOKUP(F13,'15. Valores-Padrão'!$C$33:$F$34,3,FALSE)*I13*1000)</f>
        <v/>
      </c>
      <c r="AM13" s="87">
        <f>IF(AJ13=0,0,IF(AJ13&lt;(AL13),AJ13+AK13,((AL13)+((AK13/AJ13)*AL13))))</f>
        <v>0</v>
      </c>
      <c r="AN13" s="320">
        <f>(AJ13+AK13)-AM13</f>
        <v>0</v>
      </c>
      <c r="AO13" s="320">
        <v>0</v>
      </c>
      <c r="AP13" s="91">
        <f>IF(AA13=0,0,(AJ13+AK13)/AA13)</f>
        <v>0</v>
      </c>
      <c r="AQ13" s="12"/>
      <c r="AX13" s="11"/>
      <c r="AY13" s="92"/>
      <c r="AZ13" s="69"/>
      <c r="BA13" s="69"/>
      <c r="BB13" s="69"/>
      <c r="BC13" s="11"/>
    </row>
    <row r="14" spans="2:55" ht="30" customHeight="1" x14ac:dyDescent="0.35">
      <c r="B14" s="15"/>
      <c r="C14" s="84">
        <v>5</v>
      </c>
      <c r="D14" s="289"/>
      <c r="E14" s="285"/>
      <c r="F14" s="560"/>
      <c r="G14" s="872"/>
      <c r="H14" s="1034"/>
      <c r="I14" s="561"/>
      <c r="J14" s="379"/>
      <c r="K14" s="873"/>
      <c r="L14" s="881" t="str">
        <f>IF(F14="","",VLOOKUP(F14,'15. Valores-Padrão'!$C$31:$F$34,4,FALSE))</f>
        <v/>
      </c>
      <c r="M14" s="1022"/>
      <c r="N14" s="1024"/>
      <c r="O14" s="1024"/>
      <c r="P14" s="1024"/>
      <c r="Q14" s="1024"/>
      <c r="R14" s="1012"/>
      <c r="S14" s="1015"/>
      <c r="T14" s="1000"/>
      <c r="U14" s="383"/>
      <c r="V14" s="397"/>
      <c r="W14" s="397"/>
      <c r="X14" s="397"/>
      <c r="Y14" s="397"/>
      <c r="Z14" s="86">
        <f t="shared" si="5"/>
        <v>0</v>
      </c>
      <c r="AA14" s="87">
        <f>+SUMPRODUCT('1. Identificação Ben. Oper.'!$D$58:$H$58,U14:Y14)</f>
        <v>0</v>
      </c>
      <c r="AB14" s="88">
        <f t="shared" si="6"/>
        <v>0</v>
      </c>
      <c r="AC14" s="89">
        <f>+VLOOKUP($U$8,'16. Fatores de conversão'!$A$5:$I$13,3,FALSE)*U14+VLOOKUP($V$8,'16. Fatores de conversão'!$A$5:$I$13,3,FALSE)*V14+VLOOKUP($W$8,'16. Fatores de conversão'!$A$5:$I$13,3,FALSE)*W14+VLOOKUP($X$8,'16. Fatores de conversão'!$A$5:$I$13,3,FALSE)*X14+VLOOKUP($Y$8,'16. Fatores de conversão'!$A$5:$I$13,3,FALSE)*Y14</f>
        <v>0</v>
      </c>
      <c r="AD14" s="89">
        <f>+VLOOKUP($U$8,'16. Fatores de conversão'!$A$5:$I$13,6,FALSE)*U14+VLOOKUP($V$8,'16. Fatores de conversão'!$A$5:$I$13,6,FALSE)*V14+VLOOKUP($W$8,'16. Fatores de conversão'!$A$5:$I$13,6,FALSE)*W14+VLOOKUP($X$8,'16. Fatores de conversão'!$A$5:$I$13,6,FALSE)*X14+VLOOKUP($Y$8,'16. Fatores de conversão'!$A$5:$I$13,6,FALSE)*Y14</f>
        <v>0</v>
      </c>
      <c r="AE14" s="89">
        <f>(VLOOKUP($U$8,'16. Fatores de conversão'!$A$5:$I$13,9,FALSE)*U14+VLOOKUP($V$8,'16. Fatores de conversão'!$A$5:$I$13,9,FALSE)*V14+VLOOKUP($W$8,'16. Fatores de conversão'!$A$5:$I$13,9,FALSE)*W14+VLOOKUP($X$8,'16. Fatores de conversão'!$A$5:$I$13,9,FALSE)*X14+VLOOKUP($Y$8,'16. Fatores de conversão'!$A$5:$I$13,9,FALSE)*Y14)/1000</f>
        <v>0</v>
      </c>
      <c r="AF14" s="284"/>
      <c r="AG14" s="284"/>
      <c r="AH14" s="387"/>
      <c r="AI14" s="90">
        <f>IF(OR(AG14="",AG14=0),0,IF(OR(AH14="",AH14=0),0,L14+1))</f>
        <v>0</v>
      </c>
      <c r="AJ14" s="330"/>
      <c r="AK14" s="284"/>
      <c r="AL14" s="87" t="str">
        <f>IF(F14="","",VLOOKUP(F14,'15. Valores-Padrão'!$C$33:$F$34,3,FALSE)*I14*1000)</f>
        <v/>
      </c>
      <c r="AM14" s="87">
        <f>IF(AJ14=0,0,IF(AJ14&lt;(AL14),AJ14+AK14,((AL14)+((AK14/AJ14)*AL14))))</f>
        <v>0</v>
      </c>
      <c r="AN14" s="320">
        <f>(AJ14+AK14)-AM14</f>
        <v>0</v>
      </c>
      <c r="AO14" s="320">
        <v>0</v>
      </c>
      <c r="AP14" s="91">
        <f>IF(AA14=0,0,(AJ14+AK14)/AA14)</f>
        <v>0</v>
      </c>
      <c r="AQ14" s="12"/>
      <c r="AX14" s="11"/>
      <c r="AY14" s="92"/>
      <c r="AZ14" s="69"/>
      <c r="BA14" s="69"/>
      <c r="BB14" s="69"/>
      <c r="BC14" s="11"/>
    </row>
    <row r="15" spans="2:55" ht="33" customHeight="1" x14ac:dyDescent="0.35">
      <c r="B15" s="15"/>
      <c r="C15" s="1007" t="s">
        <v>531</v>
      </c>
      <c r="D15" s="1008"/>
      <c r="E15" s="1008"/>
      <c r="F15" s="1008"/>
      <c r="G15" s="869"/>
      <c r="H15" s="1034"/>
      <c r="I15" s="562"/>
      <c r="J15" s="876"/>
      <c r="K15" s="81"/>
      <c r="L15" s="83"/>
      <c r="M15" s="1022"/>
      <c r="N15" s="1024"/>
      <c r="O15" s="1024"/>
      <c r="P15" s="1024"/>
      <c r="Q15" s="1024"/>
      <c r="R15" s="1012"/>
      <c r="S15" s="1015"/>
      <c r="T15" s="1000"/>
      <c r="U15" s="82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3"/>
      <c r="AJ15" s="82"/>
      <c r="AK15" s="81"/>
      <c r="AL15" s="81"/>
      <c r="AM15" s="81"/>
      <c r="AN15" s="165"/>
      <c r="AO15" s="165"/>
      <c r="AP15" s="83"/>
      <c r="AQ15" s="12"/>
      <c r="AX15" s="11"/>
      <c r="AY15" s="92"/>
      <c r="AZ15" s="69"/>
      <c r="BA15" s="69"/>
      <c r="BB15" s="69"/>
      <c r="BC15" s="11"/>
    </row>
    <row r="16" spans="2:55" ht="30" customHeight="1" x14ac:dyDescent="0.35">
      <c r="B16" s="15"/>
      <c r="C16" s="84">
        <v>6</v>
      </c>
      <c r="D16" s="289"/>
      <c r="E16" s="285"/>
      <c r="F16" s="560"/>
      <c r="G16" s="872"/>
      <c r="H16" s="1034"/>
      <c r="I16" s="561"/>
      <c r="J16" s="895"/>
      <c r="K16" s="874"/>
      <c r="L16" s="881" t="str">
        <f>IF(F16="","",VLOOKUP(F16,'15. Valores-Padrão'!$C$31:$F$34,4,FALSE))</f>
        <v/>
      </c>
      <c r="M16" s="1022"/>
      <c r="N16" s="1024"/>
      <c r="O16" s="1024"/>
      <c r="P16" s="1024"/>
      <c r="Q16" s="1024"/>
      <c r="R16" s="1012"/>
      <c r="S16" s="1015"/>
      <c r="T16" s="1000"/>
      <c r="U16" s="383"/>
      <c r="V16" s="397"/>
      <c r="W16" s="397"/>
      <c r="X16" s="397"/>
      <c r="Y16" s="397"/>
      <c r="Z16" s="86">
        <f>SUM(U16:Y16)</f>
        <v>0</v>
      </c>
      <c r="AA16" s="87">
        <f>+SUMPRODUCT('1. Identificação Ben. Oper.'!$D$58:$H$58,U16:Y16)</f>
        <v>0</v>
      </c>
      <c r="AB16" s="88">
        <f>IF($R$9=0,0,Z16/$R$9)</f>
        <v>0</v>
      </c>
      <c r="AC16" s="89">
        <f>+VLOOKUP($U$8,'16. Fatores de conversão'!$A$5:$I$13,3,FALSE)*U16+VLOOKUP($V$8,'16. Fatores de conversão'!$A$5:$I$13,3,FALSE)*V16+VLOOKUP($W$8,'16. Fatores de conversão'!$A$5:$I$13,3,FALSE)*W16+VLOOKUP($X$8,'16. Fatores de conversão'!$A$5:$I$13,3,FALSE)*X16+VLOOKUP($Y$8,'16. Fatores de conversão'!$A$5:$I$13,3,FALSE)*Y16</f>
        <v>0</v>
      </c>
      <c r="AD16" s="89">
        <f>+VLOOKUP($U$8,'16. Fatores de conversão'!$A$5:$I$13,6,FALSE)*U16+VLOOKUP($V$8,'16. Fatores de conversão'!$A$5:$I$13,6,FALSE)*V16+VLOOKUP($W$8,'16. Fatores de conversão'!$A$5:$I$13,6,FALSE)*W16+VLOOKUP($X$8,'16. Fatores de conversão'!$A$5:$I$13,6,FALSE)*X16+VLOOKUP($Y$8,'16. Fatores de conversão'!$A$5:$I$13,6,FALSE)*Y16</f>
        <v>0</v>
      </c>
      <c r="AE16" s="89">
        <f>(VLOOKUP($U$8,'16. Fatores de conversão'!$A$5:$I$13,9,FALSE)*U16+VLOOKUP($V$8,'16. Fatores de conversão'!$A$5:$I$13,9,FALSE)*V16+VLOOKUP($W$8,'16. Fatores de conversão'!$A$5:$I$13,9,FALSE)*W16+VLOOKUP($X$8,'16. Fatores de conversão'!$A$5:$I$13,9,FALSE)*X16+VLOOKUP($Y$8,'16. Fatores de conversão'!$A$5:$I$13,9,FALSE)*Y16)/1000</f>
        <v>0</v>
      </c>
      <c r="AF16" s="284"/>
      <c r="AG16" s="284"/>
      <c r="AH16" s="387"/>
      <c r="AI16" s="90">
        <f>IF(OR(AG16="",AG16=0),0,IF(OR(AH16="",AH16=0),0,L16+1))</f>
        <v>0</v>
      </c>
      <c r="AJ16" s="330"/>
      <c r="AK16" s="284"/>
      <c r="AL16" s="87" t="str">
        <f>IF(F16="","",VLOOKUP(F16,'15. Valores-Padrão'!$C$32:$F$32,3,FALSE)*K16)</f>
        <v/>
      </c>
      <c r="AM16" s="87">
        <f>IF(AJ16=0,0,IF(AJ16&lt;(AL16),AJ16+AK16,((AL16)+((AK16/AJ16)*AL16))))</f>
        <v>0</v>
      </c>
      <c r="AN16" s="320">
        <f>(AJ16+AK16)-AM16</f>
        <v>0</v>
      </c>
      <c r="AO16" s="320">
        <v>0</v>
      </c>
      <c r="AP16" s="91">
        <f>IF(AA16=0,0,(AJ16+AK16)/AA16)</f>
        <v>0</v>
      </c>
      <c r="AQ16" s="12"/>
      <c r="AX16" s="11"/>
      <c r="AY16" s="92"/>
      <c r="AZ16" s="69"/>
      <c r="BA16" s="69"/>
      <c r="BB16" s="69"/>
      <c r="BC16" s="11"/>
    </row>
    <row r="17" spans="2:55" ht="33" customHeight="1" x14ac:dyDescent="0.35">
      <c r="B17" s="15"/>
      <c r="C17" s="1007" t="s">
        <v>411</v>
      </c>
      <c r="D17" s="1008"/>
      <c r="E17" s="1008"/>
      <c r="F17" s="1008"/>
      <c r="G17" s="869"/>
      <c r="H17" s="1034"/>
      <c r="I17" s="562"/>
      <c r="J17" s="876"/>
      <c r="K17" s="81"/>
      <c r="L17" s="83"/>
      <c r="M17" s="1022"/>
      <c r="N17" s="1024"/>
      <c r="O17" s="1024"/>
      <c r="P17" s="1024"/>
      <c r="Q17" s="1024"/>
      <c r="R17" s="1012"/>
      <c r="S17" s="1015"/>
      <c r="T17" s="1000"/>
      <c r="U17" s="82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3"/>
      <c r="AJ17" s="82"/>
      <c r="AK17" s="81"/>
      <c r="AL17" s="93"/>
      <c r="AM17" s="81"/>
      <c r="AN17" s="81"/>
      <c r="AO17" s="81"/>
      <c r="AP17" s="83"/>
      <c r="AQ17" s="12"/>
      <c r="AX17" s="11"/>
      <c r="AY17" s="92"/>
      <c r="AZ17" s="69"/>
      <c r="BA17" s="69"/>
      <c r="BB17" s="69"/>
      <c r="BC17" s="11"/>
    </row>
    <row r="18" spans="2:55" ht="30" customHeight="1" x14ac:dyDescent="0.35">
      <c r="B18" s="15"/>
      <c r="C18" s="84">
        <v>7</v>
      </c>
      <c r="D18" s="289"/>
      <c r="E18" s="285"/>
      <c r="F18" s="560"/>
      <c r="G18" s="872"/>
      <c r="H18" s="1034"/>
      <c r="I18" s="561"/>
      <c r="J18" s="379"/>
      <c r="K18" s="875"/>
      <c r="L18" s="882"/>
      <c r="M18" s="1022"/>
      <c r="N18" s="1024"/>
      <c r="O18" s="1024"/>
      <c r="P18" s="1024"/>
      <c r="Q18" s="1024"/>
      <c r="R18" s="1012"/>
      <c r="S18" s="1015"/>
      <c r="T18" s="1000"/>
      <c r="U18" s="383"/>
      <c r="V18" s="384"/>
      <c r="W18" s="384"/>
      <c r="X18" s="384"/>
      <c r="Y18" s="384"/>
      <c r="Z18" s="86">
        <f t="shared" ref="Z18:Z21" si="7">SUM(U18:Y18)</f>
        <v>0</v>
      </c>
      <c r="AA18" s="87">
        <f>+SUMPRODUCT('1. Identificação Ben. Oper.'!$D$58:$H$58,U18:Y18)</f>
        <v>0</v>
      </c>
      <c r="AB18" s="88">
        <f>IF($R$9=0,0,Z18/$R$9)</f>
        <v>0</v>
      </c>
      <c r="AC18" s="89">
        <f>+VLOOKUP($U$8,'16. Fatores de conversão'!$A$5:$I$13,3,FALSE)*U18+VLOOKUP($V$8,'16. Fatores de conversão'!$A$5:$I$13,3,FALSE)*V18+VLOOKUP($W$8,'16. Fatores de conversão'!$A$5:$I$13,3,FALSE)*W18+VLOOKUP($X$8,'16. Fatores de conversão'!$A$5:$I$13,3,FALSE)*X18+VLOOKUP($Y$8,'16. Fatores de conversão'!$A$5:$I$13,3,FALSE)*Y18</f>
        <v>0</v>
      </c>
      <c r="AD18" s="89">
        <f>+VLOOKUP($U$8,'16. Fatores de conversão'!$A$5:$I$13,6,FALSE)*U18+VLOOKUP($V$8,'16. Fatores de conversão'!$A$5:$I$13,6,FALSE)*V18+VLOOKUP($W$8,'16. Fatores de conversão'!$A$5:$I$13,6,FALSE)*W18+VLOOKUP($X$8,'16. Fatores de conversão'!$A$5:$I$13,6,FALSE)*X18+VLOOKUP($Y$8,'16. Fatores de conversão'!$A$5:$I$13,6,FALSE)*Y18</f>
        <v>0</v>
      </c>
      <c r="AE18" s="89">
        <f>(VLOOKUP($U$8,'16. Fatores de conversão'!$A$5:$I$13,9,FALSE)*U18+VLOOKUP($V$8,'16. Fatores de conversão'!$A$5:$I$13,9,FALSE)*V18+VLOOKUP($W$8,'16. Fatores de conversão'!$A$5:$I$13,9,FALSE)*W18+VLOOKUP($X$8,'16. Fatores de conversão'!$A$5:$I$13,9,FALSE)*X18+VLOOKUP($Y$8,'16. Fatores de conversão'!$A$5:$I$13,9,FALSE)*Y18)/1000</f>
        <v>0</v>
      </c>
      <c r="AF18" s="284"/>
      <c r="AG18" s="284"/>
      <c r="AH18" s="387"/>
      <c r="AI18" s="90">
        <f>IF(OR(AG18="",AG18=0),0,IF(OR(AH18="",AH18=0),0,L18+1))</f>
        <v>0</v>
      </c>
      <c r="AJ18" s="330"/>
      <c r="AK18" s="284"/>
      <c r="AL18" s="94" t="s">
        <v>155</v>
      </c>
      <c r="AM18" s="87">
        <f>AJ18+AK18</f>
        <v>0</v>
      </c>
      <c r="AN18" s="94" t="s">
        <v>155</v>
      </c>
      <c r="AO18" s="320">
        <v>0</v>
      </c>
      <c r="AP18" s="91">
        <f t="shared" ref="AP18:AP22" si="8">IF(AA18=0,0,(AJ18+AK18)/AA18)</f>
        <v>0</v>
      </c>
      <c r="AQ18" s="12"/>
      <c r="AX18" s="11"/>
      <c r="AY18" s="92"/>
      <c r="AZ18" s="69"/>
      <c r="BA18" s="69"/>
      <c r="BB18" s="69"/>
      <c r="BC18" s="11"/>
    </row>
    <row r="19" spans="2:55" ht="30" customHeight="1" x14ac:dyDescent="0.35">
      <c r="B19" s="15"/>
      <c r="C19" s="84">
        <v>8</v>
      </c>
      <c r="D19" s="289"/>
      <c r="E19" s="285"/>
      <c r="F19" s="560"/>
      <c r="G19" s="872"/>
      <c r="H19" s="1034"/>
      <c r="I19" s="561"/>
      <c r="J19" s="379"/>
      <c r="K19" s="875"/>
      <c r="L19" s="882"/>
      <c r="M19" s="1022"/>
      <c r="N19" s="1024"/>
      <c r="O19" s="1024"/>
      <c r="P19" s="1024"/>
      <c r="Q19" s="1024"/>
      <c r="R19" s="1012"/>
      <c r="S19" s="1015"/>
      <c r="T19" s="1000"/>
      <c r="U19" s="383"/>
      <c r="V19" s="384"/>
      <c r="W19" s="384"/>
      <c r="X19" s="384"/>
      <c r="Y19" s="384"/>
      <c r="Z19" s="86">
        <f t="shared" si="7"/>
        <v>0</v>
      </c>
      <c r="AA19" s="87">
        <f>+SUMPRODUCT('1. Identificação Ben. Oper.'!$D$58:$H$58,U19:Y19)</f>
        <v>0</v>
      </c>
      <c r="AB19" s="88">
        <f t="shared" ref="AB19:AB21" si="9">IF($R$9=0,0,Z19/$R$9)</f>
        <v>0</v>
      </c>
      <c r="AC19" s="89">
        <f>+VLOOKUP($U$8,'16. Fatores de conversão'!$A$5:$I$13,3,FALSE)*U19+VLOOKUP($V$8,'16. Fatores de conversão'!$A$5:$I$13,3,FALSE)*V19+VLOOKUP($W$8,'16. Fatores de conversão'!$A$5:$I$13,3,FALSE)*W19+VLOOKUP($X$8,'16. Fatores de conversão'!$A$5:$I$13,3,FALSE)*X19+VLOOKUP($Y$8,'16. Fatores de conversão'!$A$5:$I$13,3,FALSE)*Y19</f>
        <v>0</v>
      </c>
      <c r="AD19" s="89">
        <f>+VLOOKUP($U$8,'16. Fatores de conversão'!$A$5:$I$13,6,FALSE)*U19+VLOOKUP($V$8,'16. Fatores de conversão'!$A$5:$I$13,6,FALSE)*V19+VLOOKUP($W$8,'16. Fatores de conversão'!$A$5:$I$13,6,FALSE)*W19+VLOOKUP($X$8,'16. Fatores de conversão'!$A$5:$I$13,6,FALSE)*X19+VLOOKUP($Y$8,'16. Fatores de conversão'!$A$5:$I$13,6,FALSE)*Y19</f>
        <v>0</v>
      </c>
      <c r="AE19" s="89">
        <f>(VLOOKUP($U$8,'16. Fatores de conversão'!$A$5:$I$13,9,FALSE)*U19+VLOOKUP($V$8,'16. Fatores de conversão'!$A$5:$I$13,9,FALSE)*V19+VLOOKUP($W$8,'16. Fatores de conversão'!$A$5:$I$13,9,FALSE)*W19+VLOOKUP($X$8,'16. Fatores de conversão'!$A$5:$I$13,9,FALSE)*X19+VLOOKUP($Y$8,'16. Fatores de conversão'!$A$5:$I$13,9,FALSE)*Y19)/1000</f>
        <v>0</v>
      </c>
      <c r="AF19" s="284"/>
      <c r="AG19" s="284"/>
      <c r="AH19" s="387"/>
      <c r="AI19" s="90">
        <f>IF(OR(AG19="",AG19=0),0,IF(OR(AH19="",AH19=0),0,L19+1))</f>
        <v>0</v>
      </c>
      <c r="AJ19" s="330"/>
      <c r="AK19" s="388"/>
      <c r="AL19" s="94" t="s">
        <v>155</v>
      </c>
      <c r="AM19" s="87">
        <f t="shared" ref="AM19:AM21" si="10">AJ19+AK19</f>
        <v>0</v>
      </c>
      <c r="AN19" s="94" t="s">
        <v>155</v>
      </c>
      <c r="AO19" s="320">
        <v>0</v>
      </c>
      <c r="AP19" s="91">
        <f t="shared" si="8"/>
        <v>0</v>
      </c>
      <c r="AQ19" s="12"/>
      <c r="AX19" s="11"/>
      <c r="AY19" s="92"/>
      <c r="AZ19" s="69"/>
      <c r="BA19" s="69"/>
      <c r="BB19" s="69"/>
      <c r="BC19" s="11"/>
    </row>
    <row r="20" spans="2:55" ht="30" customHeight="1" x14ac:dyDescent="0.35">
      <c r="B20" s="15"/>
      <c r="C20" s="84">
        <v>9</v>
      </c>
      <c r="D20" s="289"/>
      <c r="E20" s="285"/>
      <c r="F20" s="560"/>
      <c r="G20" s="872"/>
      <c r="H20" s="1034"/>
      <c r="I20" s="561"/>
      <c r="J20" s="379"/>
      <c r="K20" s="875"/>
      <c r="L20" s="882"/>
      <c r="M20" s="1022"/>
      <c r="N20" s="1024"/>
      <c r="O20" s="1024"/>
      <c r="P20" s="1024"/>
      <c r="Q20" s="1024"/>
      <c r="R20" s="1012"/>
      <c r="S20" s="1015"/>
      <c r="T20" s="1000"/>
      <c r="U20" s="383"/>
      <c r="V20" s="384"/>
      <c r="W20" s="384"/>
      <c r="X20" s="384"/>
      <c r="Y20" s="384"/>
      <c r="Z20" s="86">
        <f t="shared" si="7"/>
        <v>0</v>
      </c>
      <c r="AA20" s="87">
        <f>+SUMPRODUCT('1. Identificação Ben. Oper.'!$D$58:$H$58,U20:Y20)</f>
        <v>0</v>
      </c>
      <c r="AB20" s="88">
        <f t="shared" si="9"/>
        <v>0</v>
      </c>
      <c r="AC20" s="89">
        <f>+VLOOKUP($U$8,'16. Fatores de conversão'!$A$5:$I$13,3,FALSE)*U20+VLOOKUP($V$8,'16. Fatores de conversão'!$A$5:$I$13,3,FALSE)*V20+VLOOKUP($W$8,'16. Fatores de conversão'!$A$5:$I$13,3,FALSE)*W20+VLOOKUP($X$8,'16. Fatores de conversão'!$A$5:$I$13,3,FALSE)*X20+VLOOKUP($Y$8,'16. Fatores de conversão'!$A$5:$I$13,3,FALSE)*Y20</f>
        <v>0</v>
      </c>
      <c r="AD20" s="89">
        <f>+VLOOKUP($U$8,'16. Fatores de conversão'!$A$5:$I$13,6,FALSE)*U20+VLOOKUP($V$8,'16. Fatores de conversão'!$A$5:$I$13,6,FALSE)*V20+VLOOKUP($W$8,'16. Fatores de conversão'!$A$5:$I$13,6,FALSE)*W20+VLOOKUP($X$8,'16. Fatores de conversão'!$A$5:$I$13,6,FALSE)*X20+VLOOKUP($Y$8,'16. Fatores de conversão'!$A$5:$I$13,6,FALSE)*Y20</f>
        <v>0</v>
      </c>
      <c r="AE20" s="89">
        <f>(VLOOKUP($U$8,'16. Fatores de conversão'!$A$5:$I$13,9,FALSE)*U20+VLOOKUP($V$8,'16. Fatores de conversão'!$A$5:$I$13,9,FALSE)*V20+VLOOKUP($W$8,'16. Fatores de conversão'!$A$5:$I$13,9,FALSE)*W20+VLOOKUP($X$8,'16. Fatores de conversão'!$A$5:$I$13,9,FALSE)*X20+VLOOKUP($Y$8,'16. Fatores de conversão'!$A$5:$I$13,9,FALSE)*Y20)/1000</f>
        <v>0</v>
      </c>
      <c r="AF20" s="284"/>
      <c r="AG20" s="284"/>
      <c r="AH20" s="387"/>
      <c r="AI20" s="90">
        <f>IF(OR(AG20="",AG20=0),0,IF(OR(AH20="",AH20=0),0,L20+1))</f>
        <v>0</v>
      </c>
      <c r="AJ20" s="330"/>
      <c r="AK20" s="388"/>
      <c r="AL20" s="94" t="s">
        <v>155</v>
      </c>
      <c r="AM20" s="87">
        <f t="shared" si="10"/>
        <v>0</v>
      </c>
      <c r="AN20" s="94" t="s">
        <v>155</v>
      </c>
      <c r="AO20" s="320">
        <v>0</v>
      </c>
      <c r="AP20" s="91">
        <f t="shared" si="8"/>
        <v>0</v>
      </c>
      <c r="AQ20" s="12"/>
      <c r="AX20" s="11"/>
      <c r="AY20" s="92"/>
      <c r="AZ20" s="69"/>
      <c r="BA20" s="69"/>
      <c r="BB20" s="69"/>
      <c r="BC20" s="11"/>
    </row>
    <row r="21" spans="2:55" ht="30" customHeight="1" thickBot="1" x14ac:dyDescent="0.4">
      <c r="B21" s="15"/>
      <c r="C21" s="95">
        <v>10</v>
      </c>
      <c r="D21" s="292"/>
      <c r="E21" s="380"/>
      <c r="F21" s="883"/>
      <c r="G21" s="884"/>
      <c r="H21" s="1035"/>
      <c r="I21" s="885"/>
      <c r="J21" s="382"/>
      <c r="K21" s="886"/>
      <c r="L21" s="887"/>
      <c r="M21" s="1023"/>
      <c r="N21" s="1025"/>
      <c r="O21" s="1025"/>
      <c r="P21" s="1025"/>
      <c r="Q21" s="1025"/>
      <c r="R21" s="1013"/>
      <c r="S21" s="1016"/>
      <c r="T21" s="1001"/>
      <c r="U21" s="383"/>
      <c r="V21" s="384"/>
      <c r="W21" s="384"/>
      <c r="X21" s="384"/>
      <c r="Y21" s="384"/>
      <c r="Z21" s="86">
        <f t="shared" si="7"/>
        <v>0</v>
      </c>
      <c r="AA21" s="87">
        <f>+SUMPRODUCT('1. Identificação Ben. Oper.'!$D$58:$H$58,U21:Y21)</f>
        <v>0</v>
      </c>
      <c r="AB21" s="88">
        <f t="shared" si="9"/>
        <v>0</v>
      </c>
      <c r="AC21" s="89">
        <f>+VLOOKUP($U$8,'16. Fatores de conversão'!$A$5:$I$13,3,FALSE)*U21+VLOOKUP($V$8,'16. Fatores de conversão'!$A$5:$I$13,3,FALSE)*V21+VLOOKUP($W$8,'16. Fatores de conversão'!$A$5:$I$13,3,FALSE)*W21+VLOOKUP($X$8,'16. Fatores de conversão'!$A$5:$I$13,3,FALSE)*X21+VLOOKUP($Y$8,'16. Fatores de conversão'!$A$5:$I$13,3,FALSE)*Y21</f>
        <v>0</v>
      </c>
      <c r="AD21" s="89">
        <f>+VLOOKUP($U$8,'16. Fatores de conversão'!$A$5:$I$13,6,FALSE)*U21+VLOOKUP($V$8,'16. Fatores de conversão'!$A$5:$I$13,6,FALSE)*V21+VLOOKUP($W$8,'16. Fatores de conversão'!$A$5:$I$13,6,FALSE)*W21+VLOOKUP($X$8,'16. Fatores de conversão'!$A$5:$I$13,6,FALSE)*X21+VLOOKUP($Y$8,'16. Fatores de conversão'!$A$5:$I$13,6,FALSE)*Y21</f>
        <v>0</v>
      </c>
      <c r="AE21" s="89">
        <f>(VLOOKUP($U$8,'16. Fatores de conversão'!$A$5:$I$13,9,FALSE)*U21+VLOOKUP($V$8,'16. Fatores de conversão'!$A$5:$I$13,9,FALSE)*V21+VLOOKUP($W$8,'16. Fatores de conversão'!$A$5:$I$13,9,FALSE)*W21+VLOOKUP($X$8,'16. Fatores de conversão'!$A$5:$I$13,9,FALSE)*X21+VLOOKUP($Y$8,'16. Fatores de conversão'!$A$5:$I$13,9,FALSE)*Y21)/1000</f>
        <v>0</v>
      </c>
      <c r="AF21" s="284"/>
      <c r="AG21" s="284"/>
      <c r="AH21" s="387"/>
      <c r="AI21" s="90">
        <f>IF(OR(AG21="",AG21=0),0,IF(OR(AH21="",AH21=0),0,L21+1))</f>
        <v>0</v>
      </c>
      <c r="AJ21" s="330"/>
      <c r="AK21" s="284"/>
      <c r="AL21" s="94" t="s">
        <v>155</v>
      </c>
      <c r="AM21" s="87">
        <f t="shared" si="10"/>
        <v>0</v>
      </c>
      <c r="AN21" s="94" t="s">
        <v>155</v>
      </c>
      <c r="AO21" s="320">
        <v>0</v>
      </c>
      <c r="AP21" s="91">
        <f t="shared" si="8"/>
        <v>0</v>
      </c>
      <c r="AQ21" s="12"/>
      <c r="AX21" s="11"/>
      <c r="AY21" s="92"/>
      <c r="AZ21" s="69"/>
      <c r="BA21" s="69"/>
      <c r="BB21" s="69"/>
      <c r="BC21" s="11"/>
    </row>
    <row r="22" spans="2:55" ht="15" thickBot="1" x14ac:dyDescent="0.4">
      <c r="B22" s="15"/>
      <c r="C22" s="23"/>
      <c r="D22" s="11"/>
      <c r="E22" s="11"/>
      <c r="F22" s="11"/>
      <c r="G22" s="11"/>
      <c r="H22" s="880">
        <f>SUM(H10:H21)</f>
        <v>0</v>
      </c>
      <c r="I22" s="880">
        <f>SUM(I10:I21)</f>
        <v>0</v>
      </c>
      <c r="J22" s="867">
        <f>SUM(J10:J21)</f>
        <v>0</v>
      </c>
      <c r="K22" s="867">
        <f>SUM(K10:K21)</f>
        <v>0</v>
      </c>
      <c r="L22" s="11"/>
      <c r="M22" s="97">
        <f>SUM(M9)</f>
        <v>0</v>
      </c>
      <c r="N22" s="98">
        <f t="shared" ref="N22:T22" si="11">SUM(N9)</f>
        <v>0</v>
      </c>
      <c r="O22" s="98">
        <f t="shared" si="11"/>
        <v>0</v>
      </c>
      <c r="P22" s="98">
        <f t="shared" si="11"/>
        <v>0</v>
      </c>
      <c r="Q22" s="98">
        <f t="shared" si="11"/>
        <v>0</v>
      </c>
      <c r="R22" s="98">
        <f t="shared" si="11"/>
        <v>0</v>
      </c>
      <c r="S22" s="99">
        <f t="shared" si="11"/>
        <v>0</v>
      </c>
      <c r="T22" s="100">
        <f t="shared" si="11"/>
        <v>0</v>
      </c>
      <c r="U22" s="97">
        <f t="shared" ref="U22:AA22" si="12">SUM(U10:U21)</f>
        <v>0</v>
      </c>
      <c r="V22" s="98">
        <f t="shared" si="12"/>
        <v>0</v>
      </c>
      <c r="W22" s="98">
        <f t="shared" si="12"/>
        <v>0</v>
      </c>
      <c r="X22" s="98">
        <f t="shared" si="12"/>
        <v>0</v>
      </c>
      <c r="Y22" s="98">
        <f t="shared" si="12"/>
        <v>0</v>
      </c>
      <c r="Z22" s="98">
        <f t="shared" si="12"/>
        <v>0</v>
      </c>
      <c r="AA22" s="101">
        <f t="shared" si="12"/>
        <v>0</v>
      </c>
      <c r="AB22" s="102">
        <f t="shared" ref="AB22" si="13">IF(R22=0,0,Z22/R22)</f>
        <v>0</v>
      </c>
      <c r="AC22" s="103">
        <f>SUM(AC10:AC21)</f>
        <v>0</v>
      </c>
      <c r="AD22" s="103">
        <f>SUM(AD10:AD21)</f>
        <v>0</v>
      </c>
      <c r="AE22" s="103">
        <f>SUM(AE10:AE21)</f>
        <v>0</v>
      </c>
      <c r="AF22" s="101">
        <f>SUM(AF10:AF21)</f>
        <v>0</v>
      </c>
      <c r="AG22" s="323">
        <f>SUM(AG10:AG21)</f>
        <v>0</v>
      </c>
      <c r="AH22" s="324"/>
      <c r="AI22" s="322"/>
      <c r="AJ22" s="104">
        <f t="shared" ref="AJ22:AO22" si="14">SUM(AJ10:AJ21)</f>
        <v>0</v>
      </c>
      <c r="AK22" s="105">
        <f t="shared" si="14"/>
        <v>0</v>
      </c>
      <c r="AL22" s="105">
        <f t="shared" si="14"/>
        <v>0</v>
      </c>
      <c r="AM22" s="105">
        <f t="shared" si="14"/>
        <v>0</v>
      </c>
      <c r="AN22" s="105">
        <f t="shared" si="14"/>
        <v>0</v>
      </c>
      <c r="AO22" s="105">
        <f t="shared" si="14"/>
        <v>0</v>
      </c>
      <c r="AP22" s="307">
        <f t="shared" si="8"/>
        <v>0</v>
      </c>
      <c r="AQ22" s="12"/>
      <c r="AX22" s="38"/>
      <c r="AY22" s="92"/>
      <c r="AZ22" s="69"/>
      <c r="BA22" s="69"/>
      <c r="BB22" s="69"/>
      <c r="BC22" s="11"/>
    </row>
    <row r="23" spans="2:55" s="1" customFormat="1" ht="30" customHeight="1" thickBot="1" x14ac:dyDescent="0.4">
      <c r="B23" s="9"/>
      <c r="C23" s="980" t="s">
        <v>169</v>
      </c>
      <c r="D23" s="981"/>
      <c r="E23" s="106">
        <f>AJ22+AK22</f>
        <v>0</v>
      </c>
      <c r="F23" s="23"/>
      <c r="G23" s="23"/>
      <c r="H23" s="559"/>
      <c r="I23" s="559"/>
      <c r="J23" s="559"/>
      <c r="K23" s="23"/>
      <c r="L23" s="23"/>
      <c r="M23" s="23"/>
      <c r="N23" s="23"/>
      <c r="O23" s="23"/>
      <c r="P23" s="23"/>
      <c r="Q23" s="63"/>
      <c r="R23" s="63"/>
      <c r="S23" s="23"/>
      <c r="T23" s="23"/>
      <c r="U23" s="107"/>
      <c r="V23" s="22"/>
      <c r="W23" s="107"/>
      <c r="X23" s="63"/>
      <c r="Y23" s="63"/>
      <c r="Z23" s="63"/>
      <c r="AA23" s="676"/>
      <c r="AB23" s="676"/>
      <c r="AC23" s="676"/>
      <c r="AD23" s="676"/>
      <c r="AE23" s="63"/>
      <c r="AF23" s="107"/>
      <c r="AG23" s="63"/>
      <c r="AH23" s="23"/>
      <c r="AI23" s="23"/>
      <c r="AJ23" s="23"/>
      <c r="AK23" s="23"/>
      <c r="AL23" s="23"/>
      <c r="AQ23" s="108"/>
      <c r="AS23" s="69"/>
      <c r="AT23" s="69"/>
      <c r="AU23" s="69"/>
      <c r="AV23" s="23"/>
    </row>
    <row r="24" spans="2:55" ht="30" customHeight="1" thickBot="1" x14ac:dyDescent="0.4">
      <c r="B24" s="15"/>
      <c r="C24" s="980" t="s">
        <v>463</v>
      </c>
      <c r="D24" s="981"/>
      <c r="E24" s="106">
        <f>AM22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Q24" s="12"/>
      <c r="AS24" s="69"/>
      <c r="AT24" s="69"/>
      <c r="AU24" s="69"/>
      <c r="AV24" s="11"/>
    </row>
    <row r="25" spans="2:55" ht="30" customHeight="1" thickBot="1" x14ac:dyDescent="0.4">
      <c r="B25" s="15"/>
      <c r="C25" s="980" t="s">
        <v>464</v>
      </c>
      <c r="D25" s="981"/>
      <c r="E25" s="106">
        <f>AN22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846"/>
      <c r="AB25" s="11"/>
      <c r="AC25" s="23"/>
      <c r="AD25" s="848"/>
      <c r="AE25" s="11"/>
      <c r="AF25" s="847"/>
      <c r="AG25" s="11"/>
      <c r="AH25" s="11"/>
      <c r="AI25" s="11"/>
      <c r="AJ25" s="11"/>
      <c r="AK25" s="11"/>
      <c r="AL25" s="11"/>
      <c r="AQ25" s="12"/>
      <c r="AS25" s="69"/>
      <c r="AT25" s="69"/>
      <c r="AU25" s="69"/>
      <c r="AV25" s="11"/>
    </row>
    <row r="26" spans="2:55" ht="30" customHeight="1" thickBot="1" x14ac:dyDescent="0.4">
      <c r="B26" s="15"/>
      <c r="C26" s="980" t="s">
        <v>465</v>
      </c>
      <c r="D26" s="981"/>
      <c r="E26" s="106">
        <f>AO22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Q26" s="12"/>
      <c r="AS26" s="69"/>
      <c r="AT26" s="69"/>
      <c r="AU26" s="69"/>
      <c r="AV26" s="11"/>
    </row>
    <row r="27" spans="2:55" ht="24.75" customHeight="1" x14ac:dyDescent="0.35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69"/>
      <c r="AP27" s="80"/>
      <c r="AQ27" s="65"/>
      <c r="AS27" s="11"/>
      <c r="AT27" s="69"/>
      <c r="AU27" s="69"/>
      <c r="AV27" s="11"/>
    </row>
    <row r="28" spans="2:55" ht="15" thickBot="1" x14ac:dyDescent="0.4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69"/>
      <c r="AP28" s="80"/>
      <c r="AQ28" s="65"/>
      <c r="AS28" s="11"/>
      <c r="AT28" s="69"/>
      <c r="AU28" s="69"/>
      <c r="AV28" s="11"/>
    </row>
    <row r="29" spans="2:55" ht="56.25" customHeight="1" thickBot="1" x14ac:dyDescent="0.4">
      <c r="B29" s="15"/>
      <c r="C29" s="109" t="s">
        <v>36</v>
      </c>
      <c r="D29" s="110"/>
      <c r="E29" s="110"/>
      <c r="F29" s="110"/>
      <c r="G29" s="110"/>
      <c r="H29" s="110"/>
      <c r="I29" s="110"/>
      <c r="J29" s="110"/>
      <c r="K29" s="110"/>
      <c r="L29" s="110"/>
      <c r="M29" s="982" t="s">
        <v>230</v>
      </c>
      <c r="N29" s="983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  <c r="AJ29" s="984"/>
      <c r="AK29" s="984"/>
      <c r="AL29" s="985"/>
      <c r="AP29" s="80"/>
      <c r="AQ29" s="65"/>
      <c r="AS29" s="11"/>
      <c r="AT29" s="69"/>
      <c r="AU29" s="69"/>
      <c r="AV29" s="11"/>
    </row>
    <row r="30" spans="2:55" ht="15" thickBot="1" x14ac:dyDescent="0.4">
      <c r="B30" s="15"/>
      <c r="C30" s="111"/>
      <c r="D30" s="112"/>
      <c r="E30" s="112"/>
      <c r="F30" s="112"/>
      <c r="G30" s="112"/>
      <c r="H30" s="113"/>
      <c r="I30" s="113"/>
      <c r="J30" s="113"/>
      <c r="K30" s="113"/>
      <c r="L30" s="112"/>
      <c r="M30" s="1019" t="s">
        <v>16</v>
      </c>
      <c r="N30" s="1020"/>
      <c r="O30" s="1020"/>
      <c r="P30" s="1020"/>
      <c r="Q30" s="1020"/>
      <c r="R30" s="1020"/>
      <c r="S30" s="1020"/>
      <c r="T30" s="1020"/>
      <c r="U30" s="1020"/>
      <c r="V30" s="1020"/>
      <c r="W30" s="1020"/>
      <c r="X30" s="1020"/>
      <c r="Y30" s="1020"/>
      <c r="Z30" s="1020"/>
      <c r="AA30" s="1020"/>
      <c r="AB30" s="1020"/>
      <c r="AC30" s="1020"/>
      <c r="AD30" s="1020"/>
      <c r="AE30" s="1020"/>
      <c r="AF30" s="1020"/>
      <c r="AG30" s="1020"/>
      <c r="AH30" s="1020"/>
      <c r="AI30" s="1020"/>
      <c r="AJ30" s="1020"/>
      <c r="AK30" s="1020"/>
      <c r="AL30" s="114"/>
      <c r="AP30" s="80"/>
      <c r="AQ30" s="65"/>
      <c r="AS30" s="11"/>
      <c r="AT30" s="69"/>
      <c r="AU30" s="69"/>
      <c r="AV30" s="11"/>
    </row>
    <row r="31" spans="2:55" ht="28.5" customHeight="1" thickBot="1" x14ac:dyDescent="0.4">
      <c r="B31" s="15"/>
      <c r="C31" s="115" t="s">
        <v>37</v>
      </c>
      <c r="D31" s="766" t="s">
        <v>144</v>
      </c>
      <c r="E31" s="766" t="s">
        <v>143</v>
      </c>
      <c r="F31" s="766" t="s">
        <v>149</v>
      </c>
      <c r="G31" s="766"/>
      <c r="H31" s="979" t="s">
        <v>96</v>
      </c>
      <c r="I31" s="979"/>
      <c r="J31" s="863"/>
      <c r="K31" s="499"/>
      <c r="L31" s="499"/>
      <c r="M31" s="116">
        <v>1</v>
      </c>
      <c r="N31" s="116">
        <v>2</v>
      </c>
      <c r="O31" s="116">
        <v>3</v>
      </c>
      <c r="P31" s="116">
        <v>4</v>
      </c>
      <c r="Q31" s="116">
        <v>5</v>
      </c>
      <c r="R31" s="116">
        <v>6</v>
      </c>
      <c r="S31" s="116">
        <v>7</v>
      </c>
      <c r="T31" s="116">
        <v>8</v>
      </c>
      <c r="U31" s="116">
        <v>9</v>
      </c>
      <c r="V31" s="116">
        <v>10</v>
      </c>
      <c r="W31" s="116">
        <v>11</v>
      </c>
      <c r="X31" s="116">
        <v>12</v>
      </c>
      <c r="Y31" s="116">
        <v>13</v>
      </c>
      <c r="Z31" s="116">
        <v>14</v>
      </c>
      <c r="AA31" s="116">
        <v>15</v>
      </c>
      <c r="AB31" s="116">
        <v>16</v>
      </c>
      <c r="AC31" s="116">
        <v>17</v>
      </c>
      <c r="AD31" s="116">
        <v>18</v>
      </c>
      <c r="AE31" s="116">
        <v>19</v>
      </c>
      <c r="AF31" s="116">
        <v>20</v>
      </c>
      <c r="AG31" s="116">
        <v>21</v>
      </c>
      <c r="AH31" s="116">
        <v>22</v>
      </c>
      <c r="AI31" s="116">
        <v>23</v>
      </c>
      <c r="AJ31" s="116">
        <v>24</v>
      </c>
      <c r="AK31" s="116">
        <v>25</v>
      </c>
      <c r="AL31" s="117" t="s">
        <v>38</v>
      </c>
      <c r="AP31" s="80"/>
      <c r="AQ31" s="65"/>
      <c r="AS31" s="11"/>
      <c r="AT31" s="11"/>
      <c r="AU31" s="11"/>
      <c r="AV31" s="11"/>
    </row>
    <row r="32" spans="2:55" ht="15" thickBot="1" x14ac:dyDescent="0.4">
      <c r="B32" s="15"/>
      <c r="C32" s="723">
        <f>C10</f>
        <v>1</v>
      </c>
      <c r="D32" s="724">
        <f>AA10</f>
        <v>0</v>
      </c>
      <c r="E32" s="724">
        <f t="shared" ref="E32:F36" si="15">AF10</f>
        <v>0</v>
      </c>
      <c r="F32" s="724">
        <f t="shared" si="15"/>
        <v>0</v>
      </c>
      <c r="G32" s="724"/>
      <c r="H32" s="724">
        <f>IF(D32="",0,D32-E32)</f>
        <v>0</v>
      </c>
      <c r="I32" s="724"/>
      <c r="J32" s="724"/>
      <c r="K32" s="724"/>
      <c r="L32" s="725"/>
      <c r="M32" s="121">
        <f>IF($L10&gt;=25,$H32,IF(M$31&lt;=$L10,$H32,IF(M$31&lt;=($L10*($AH10+1)),$H32,0)))-IF($L10="",0,IF(M$31-1&lt;=($L10*$AH10),$F32,0))*IF(OR($AI10=0,$AI10&gt;25),0,IF(MOD(M$31,$L10)=0,1,0))</f>
        <v>0</v>
      </c>
      <c r="N32" s="121">
        <f t="shared" ref="N32:AK32" si="16">IF($L10&gt;=25,$H32,IF(N$31&lt;=$L10,$H32,IF(N$31&lt;=($L10*($AH10+1)),$H32,0)))-IF($L10="",0,IF(N$31-1&lt;=($L10*$AH10),$F32,0))*IF(OR($AI10=0,$AI10&gt;25),0,IF(MOD(N$31-1,$L10)=0,1,0))</f>
        <v>0</v>
      </c>
      <c r="O32" s="121">
        <f t="shared" si="16"/>
        <v>0</v>
      </c>
      <c r="P32" s="121">
        <f t="shared" si="16"/>
        <v>0</v>
      </c>
      <c r="Q32" s="121">
        <f t="shared" si="16"/>
        <v>0</v>
      </c>
      <c r="R32" s="121">
        <f t="shared" si="16"/>
        <v>0</v>
      </c>
      <c r="S32" s="121">
        <f t="shared" si="16"/>
        <v>0</v>
      </c>
      <c r="T32" s="121">
        <f t="shared" si="16"/>
        <v>0</v>
      </c>
      <c r="U32" s="121">
        <f t="shared" si="16"/>
        <v>0</v>
      </c>
      <c r="V32" s="121">
        <f t="shared" si="16"/>
        <v>0</v>
      </c>
      <c r="W32" s="121">
        <f t="shared" si="16"/>
        <v>0</v>
      </c>
      <c r="X32" s="121">
        <f t="shared" si="16"/>
        <v>0</v>
      </c>
      <c r="Y32" s="121">
        <f t="shared" si="16"/>
        <v>0</v>
      </c>
      <c r="Z32" s="121">
        <f t="shared" si="16"/>
        <v>0</v>
      </c>
      <c r="AA32" s="121">
        <f t="shared" si="16"/>
        <v>0</v>
      </c>
      <c r="AB32" s="121">
        <f t="shared" si="16"/>
        <v>0</v>
      </c>
      <c r="AC32" s="121">
        <f t="shared" si="16"/>
        <v>0</v>
      </c>
      <c r="AD32" s="121">
        <f t="shared" si="16"/>
        <v>0</v>
      </c>
      <c r="AE32" s="121">
        <f t="shared" si="16"/>
        <v>0</v>
      </c>
      <c r="AF32" s="121">
        <f t="shared" si="16"/>
        <v>0</v>
      </c>
      <c r="AG32" s="121">
        <f t="shared" si="16"/>
        <v>0</v>
      </c>
      <c r="AH32" s="121">
        <f t="shared" si="16"/>
        <v>0</v>
      </c>
      <c r="AI32" s="121">
        <f t="shared" si="16"/>
        <v>0</v>
      </c>
      <c r="AJ32" s="121">
        <f t="shared" si="16"/>
        <v>0</v>
      </c>
      <c r="AK32" s="121">
        <f t="shared" si="16"/>
        <v>0</v>
      </c>
      <c r="AL32" s="122">
        <f t="shared" ref="AL32:AL41" si="17">SUM(M32:AK32)</f>
        <v>0</v>
      </c>
      <c r="AP32" s="80"/>
      <c r="AQ32" s="65"/>
    </row>
    <row r="33" spans="2:43" ht="15" thickBot="1" x14ac:dyDescent="0.4">
      <c r="B33" s="15"/>
      <c r="C33" s="118">
        <f>C11</f>
        <v>2</v>
      </c>
      <c r="D33" s="119">
        <f>AA11</f>
        <v>0</v>
      </c>
      <c r="E33" s="119">
        <f t="shared" si="15"/>
        <v>0</v>
      </c>
      <c r="F33" s="119">
        <f t="shared" si="15"/>
        <v>0</v>
      </c>
      <c r="G33" s="119"/>
      <c r="H33" s="119">
        <f t="shared" ref="H33:H41" si="18">IF(D33="",0,D33-E33)</f>
        <v>0</v>
      </c>
      <c r="I33" s="119"/>
      <c r="J33" s="119"/>
      <c r="K33" s="119"/>
      <c r="L33" s="123"/>
      <c r="M33" s="121">
        <f t="shared" ref="M33:M36" si="19">IF($L11&gt;=25,$H33,IF(M$31&lt;=$L11,$H33,IF(M$31&lt;=($L11*($AH11+1)),$H33,0)))-IF($L11="",0,IF(M$31-1&lt;=($L11*$AH11),$F33,0))*IF(OR($AI11=0,$AI11&gt;25),0,IF(MOD(M$31,$L11)=0,1,0))</f>
        <v>0</v>
      </c>
      <c r="N33" s="121">
        <f t="shared" ref="N33:AK33" si="20">IF($L11&gt;=25,$H33,IF(N$31&lt;=$L11,$H33,IF(N$31&lt;=($L11*($AH11+1)),$H33,0)))-IF($L11="",0,IF(N$31-1&lt;=($L11*$AH11),$F33,0))*IF(OR($AI11=0,$AI11&gt;25),0,IF(MOD(N$31-1,$L11)=0,1,0))</f>
        <v>0</v>
      </c>
      <c r="O33" s="121">
        <f t="shared" si="20"/>
        <v>0</v>
      </c>
      <c r="P33" s="121">
        <f t="shared" si="20"/>
        <v>0</v>
      </c>
      <c r="Q33" s="121">
        <f t="shared" si="20"/>
        <v>0</v>
      </c>
      <c r="R33" s="121">
        <f t="shared" si="20"/>
        <v>0</v>
      </c>
      <c r="S33" s="121">
        <f t="shared" si="20"/>
        <v>0</v>
      </c>
      <c r="T33" s="121">
        <f t="shared" si="20"/>
        <v>0</v>
      </c>
      <c r="U33" s="121">
        <f t="shared" si="20"/>
        <v>0</v>
      </c>
      <c r="V33" s="121">
        <f t="shared" si="20"/>
        <v>0</v>
      </c>
      <c r="W33" s="121">
        <f t="shared" si="20"/>
        <v>0</v>
      </c>
      <c r="X33" s="121">
        <f t="shared" si="20"/>
        <v>0</v>
      </c>
      <c r="Y33" s="121">
        <f t="shared" si="20"/>
        <v>0</v>
      </c>
      <c r="Z33" s="121">
        <f t="shared" si="20"/>
        <v>0</v>
      </c>
      <c r="AA33" s="121">
        <f t="shared" si="20"/>
        <v>0</v>
      </c>
      <c r="AB33" s="121">
        <f t="shared" si="20"/>
        <v>0</v>
      </c>
      <c r="AC33" s="121">
        <f t="shared" si="20"/>
        <v>0</v>
      </c>
      <c r="AD33" s="121">
        <f t="shared" si="20"/>
        <v>0</v>
      </c>
      <c r="AE33" s="121">
        <f t="shared" si="20"/>
        <v>0</v>
      </c>
      <c r="AF33" s="121">
        <f t="shared" si="20"/>
        <v>0</v>
      </c>
      <c r="AG33" s="121">
        <f t="shared" si="20"/>
        <v>0</v>
      </c>
      <c r="AH33" s="121">
        <f t="shared" si="20"/>
        <v>0</v>
      </c>
      <c r="AI33" s="121">
        <f t="shared" si="20"/>
        <v>0</v>
      </c>
      <c r="AJ33" s="121">
        <f t="shared" si="20"/>
        <v>0</v>
      </c>
      <c r="AK33" s="121">
        <f t="shared" si="20"/>
        <v>0</v>
      </c>
      <c r="AL33" s="122">
        <f t="shared" si="17"/>
        <v>0</v>
      </c>
      <c r="AP33" s="80"/>
      <c r="AQ33" s="65"/>
    </row>
    <row r="34" spans="2:43" ht="15" thickBot="1" x14ac:dyDescent="0.4">
      <c r="B34" s="15"/>
      <c r="C34" s="723">
        <f>C12</f>
        <v>3</v>
      </c>
      <c r="D34" s="724">
        <f>AA12</f>
        <v>0</v>
      </c>
      <c r="E34" s="724">
        <f t="shared" si="15"/>
        <v>0</v>
      </c>
      <c r="F34" s="724">
        <f t="shared" si="15"/>
        <v>0</v>
      </c>
      <c r="G34" s="724"/>
      <c r="H34" s="724">
        <f t="shared" si="18"/>
        <v>0</v>
      </c>
      <c r="I34" s="724"/>
      <c r="J34" s="724"/>
      <c r="K34" s="724"/>
      <c r="L34" s="726"/>
      <c r="M34" s="121">
        <f t="shared" si="19"/>
        <v>0</v>
      </c>
      <c r="N34" s="121">
        <f t="shared" ref="N34:AK34" si="21">IF($L12&gt;=25,$H34,IF(N$31&lt;=$L12,$H34,IF(N$31&lt;=($L12*($AH12+1)),$H34,0)))-IF($L12="",0,IF(N$31-1&lt;=($L12*$AH12),$F34,0))*IF(OR($AI12=0,$AI12&gt;25),0,IF(MOD(N$31-1,$L12)=0,1,0))</f>
        <v>0</v>
      </c>
      <c r="O34" s="121">
        <f t="shared" si="21"/>
        <v>0</v>
      </c>
      <c r="P34" s="121">
        <f t="shared" si="21"/>
        <v>0</v>
      </c>
      <c r="Q34" s="121">
        <f t="shared" si="21"/>
        <v>0</v>
      </c>
      <c r="R34" s="121">
        <f t="shared" si="21"/>
        <v>0</v>
      </c>
      <c r="S34" s="121">
        <f t="shared" si="21"/>
        <v>0</v>
      </c>
      <c r="T34" s="121">
        <f t="shared" si="21"/>
        <v>0</v>
      </c>
      <c r="U34" s="121">
        <f t="shared" si="21"/>
        <v>0</v>
      </c>
      <c r="V34" s="121">
        <f t="shared" si="21"/>
        <v>0</v>
      </c>
      <c r="W34" s="121">
        <f t="shared" si="21"/>
        <v>0</v>
      </c>
      <c r="X34" s="121">
        <f t="shared" si="21"/>
        <v>0</v>
      </c>
      <c r="Y34" s="121">
        <f t="shared" si="21"/>
        <v>0</v>
      </c>
      <c r="Z34" s="121">
        <f t="shared" si="21"/>
        <v>0</v>
      </c>
      <c r="AA34" s="121">
        <f t="shared" si="21"/>
        <v>0</v>
      </c>
      <c r="AB34" s="121">
        <f t="shared" si="21"/>
        <v>0</v>
      </c>
      <c r="AC34" s="121">
        <f t="shared" si="21"/>
        <v>0</v>
      </c>
      <c r="AD34" s="121">
        <f t="shared" si="21"/>
        <v>0</v>
      </c>
      <c r="AE34" s="121">
        <f t="shared" si="21"/>
        <v>0</v>
      </c>
      <c r="AF34" s="121">
        <f t="shared" si="21"/>
        <v>0</v>
      </c>
      <c r="AG34" s="121">
        <f t="shared" si="21"/>
        <v>0</v>
      </c>
      <c r="AH34" s="121">
        <f t="shared" si="21"/>
        <v>0</v>
      </c>
      <c r="AI34" s="121">
        <f t="shared" si="21"/>
        <v>0</v>
      </c>
      <c r="AJ34" s="121">
        <f t="shared" si="21"/>
        <v>0</v>
      </c>
      <c r="AK34" s="121">
        <f t="shared" si="21"/>
        <v>0</v>
      </c>
      <c r="AL34" s="122">
        <f t="shared" si="17"/>
        <v>0</v>
      </c>
      <c r="AP34" s="80"/>
      <c r="AQ34" s="65"/>
    </row>
    <row r="35" spans="2:43" ht="15" thickBot="1" x14ac:dyDescent="0.4">
      <c r="B35" s="15"/>
      <c r="C35" s="118">
        <f>C13</f>
        <v>4</v>
      </c>
      <c r="D35" s="119">
        <f>AA13</f>
        <v>0</v>
      </c>
      <c r="E35" s="119">
        <f t="shared" si="15"/>
        <v>0</v>
      </c>
      <c r="F35" s="119">
        <f t="shared" si="15"/>
        <v>0</v>
      </c>
      <c r="G35" s="119"/>
      <c r="H35" s="119">
        <f t="shared" si="18"/>
        <v>0</v>
      </c>
      <c r="I35" s="119"/>
      <c r="J35" s="119"/>
      <c r="K35" s="119"/>
      <c r="L35" s="123"/>
      <c r="M35" s="121">
        <f t="shared" si="19"/>
        <v>0</v>
      </c>
      <c r="N35" s="121">
        <f t="shared" ref="N35:AK35" si="22">IF($L13&gt;=25,$H35,IF(N$31&lt;=$L13,$H35,IF(N$31&lt;=($L13*($AH13+1)),$H35,0)))-IF($L13="",0,IF(N$31-1&lt;=($L13*$AH13),$F35,0))*IF(OR($AI13=0,$AI13&gt;25),0,IF(MOD(N$31-1,$L13)=0,1,0))</f>
        <v>0</v>
      </c>
      <c r="O35" s="121">
        <f t="shared" si="22"/>
        <v>0</v>
      </c>
      <c r="P35" s="121">
        <f t="shared" si="22"/>
        <v>0</v>
      </c>
      <c r="Q35" s="121">
        <f t="shared" si="22"/>
        <v>0</v>
      </c>
      <c r="R35" s="121">
        <f t="shared" si="22"/>
        <v>0</v>
      </c>
      <c r="S35" s="121">
        <f t="shared" si="22"/>
        <v>0</v>
      </c>
      <c r="T35" s="121">
        <f t="shared" si="22"/>
        <v>0</v>
      </c>
      <c r="U35" s="121">
        <f t="shared" si="22"/>
        <v>0</v>
      </c>
      <c r="V35" s="121">
        <f t="shared" si="22"/>
        <v>0</v>
      </c>
      <c r="W35" s="121">
        <f t="shared" si="22"/>
        <v>0</v>
      </c>
      <c r="X35" s="121">
        <f t="shared" si="22"/>
        <v>0</v>
      </c>
      <c r="Y35" s="121">
        <f t="shared" si="22"/>
        <v>0</v>
      </c>
      <c r="Z35" s="121">
        <f t="shared" si="22"/>
        <v>0</v>
      </c>
      <c r="AA35" s="121">
        <f t="shared" si="22"/>
        <v>0</v>
      </c>
      <c r="AB35" s="121">
        <f t="shared" si="22"/>
        <v>0</v>
      </c>
      <c r="AC35" s="121">
        <f t="shared" si="22"/>
        <v>0</v>
      </c>
      <c r="AD35" s="121">
        <f t="shared" si="22"/>
        <v>0</v>
      </c>
      <c r="AE35" s="121">
        <f t="shared" si="22"/>
        <v>0</v>
      </c>
      <c r="AF35" s="121">
        <f t="shared" si="22"/>
        <v>0</v>
      </c>
      <c r="AG35" s="121">
        <f t="shared" si="22"/>
        <v>0</v>
      </c>
      <c r="AH35" s="121">
        <f t="shared" si="22"/>
        <v>0</v>
      </c>
      <c r="AI35" s="121">
        <f t="shared" si="22"/>
        <v>0</v>
      </c>
      <c r="AJ35" s="121">
        <f t="shared" si="22"/>
        <v>0</v>
      </c>
      <c r="AK35" s="121">
        <f t="shared" si="22"/>
        <v>0</v>
      </c>
      <c r="AL35" s="122">
        <f t="shared" si="17"/>
        <v>0</v>
      </c>
      <c r="AP35" s="80"/>
      <c r="AQ35" s="65"/>
    </row>
    <row r="36" spans="2:43" ht="15" thickBot="1" x14ac:dyDescent="0.4">
      <c r="B36" s="15"/>
      <c r="C36" s="723">
        <f>C14</f>
        <v>5</v>
      </c>
      <c r="D36" s="724">
        <f>AA14</f>
        <v>0</v>
      </c>
      <c r="E36" s="724">
        <f t="shared" si="15"/>
        <v>0</v>
      </c>
      <c r="F36" s="724">
        <f t="shared" si="15"/>
        <v>0</v>
      </c>
      <c r="G36" s="724"/>
      <c r="H36" s="724">
        <f t="shared" si="18"/>
        <v>0</v>
      </c>
      <c r="I36" s="724"/>
      <c r="J36" s="724"/>
      <c r="K36" s="724"/>
      <c r="L36" s="726"/>
      <c r="M36" s="121">
        <f t="shared" si="19"/>
        <v>0</v>
      </c>
      <c r="N36" s="121">
        <f t="shared" ref="N36:AK36" si="23">IF($L14&gt;=25,$H36,IF(N$31&lt;=$L14,$H36,IF(N$31&lt;=($L14*($AH14+1)),$H36,0)))-IF($L14="",0,IF(N$31-1&lt;=($L14*$AH14),$F36,0))*IF(OR($AI14=0,$AI14&gt;25),0,IF(MOD(N$31-1,$L14)=0,1,0))</f>
        <v>0</v>
      </c>
      <c r="O36" s="121">
        <f t="shared" si="23"/>
        <v>0</v>
      </c>
      <c r="P36" s="121">
        <f t="shared" si="23"/>
        <v>0</v>
      </c>
      <c r="Q36" s="121">
        <f t="shared" si="23"/>
        <v>0</v>
      </c>
      <c r="R36" s="121">
        <f t="shared" si="23"/>
        <v>0</v>
      </c>
      <c r="S36" s="121">
        <f t="shared" si="23"/>
        <v>0</v>
      </c>
      <c r="T36" s="121">
        <f t="shared" si="23"/>
        <v>0</v>
      </c>
      <c r="U36" s="121">
        <f t="shared" si="23"/>
        <v>0</v>
      </c>
      <c r="V36" s="121">
        <f t="shared" si="23"/>
        <v>0</v>
      </c>
      <c r="W36" s="121">
        <f t="shared" si="23"/>
        <v>0</v>
      </c>
      <c r="X36" s="121">
        <f t="shared" si="23"/>
        <v>0</v>
      </c>
      <c r="Y36" s="121">
        <f t="shared" si="23"/>
        <v>0</v>
      </c>
      <c r="Z36" s="121">
        <f t="shared" si="23"/>
        <v>0</v>
      </c>
      <c r="AA36" s="121">
        <f t="shared" si="23"/>
        <v>0</v>
      </c>
      <c r="AB36" s="121">
        <f t="shared" si="23"/>
        <v>0</v>
      </c>
      <c r="AC36" s="121">
        <f t="shared" si="23"/>
        <v>0</v>
      </c>
      <c r="AD36" s="121">
        <f t="shared" si="23"/>
        <v>0</v>
      </c>
      <c r="AE36" s="121">
        <f t="shared" si="23"/>
        <v>0</v>
      </c>
      <c r="AF36" s="121">
        <f t="shared" si="23"/>
        <v>0</v>
      </c>
      <c r="AG36" s="121">
        <f t="shared" si="23"/>
        <v>0</v>
      </c>
      <c r="AH36" s="121">
        <f t="shared" si="23"/>
        <v>0</v>
      </c>
      <c r="AI36" s="121">
        <f t="shared" si="23"/>
        <v>0</v>
      </c>
      <c r="AJ36" s="121">
        <f t="shared" si="23"/>
        <v>0</v>
      </c>
      <c r="AK36" s="121">
        <f t="shared" si="23"/>
        <v>0</v>
      </c>
      <c r="AL36" s="122">
        <f t="shared" si="17"/>
        <v>0</v>
      </c>
      <c r="AP36" s="80"/>
      <c r="AQ36" s="65"/>
    </row>
    <row r="37" spans="2:43" ht="15" thickBot="1" x14ac:dyDescent="0.4">
      <c r="B37" s="15"/>
      <c r="C37" s="118">
        <f>C16</f>
        <v>6</v>
      </c>
      <c r="D37" s="124">
        <f>AA16</f>
        <v>0</v>
      </c>
      <c r="E37" s="124">
        <f>AF16</f>
        <v>0</v>
      </c>
      <c r="F37" s="124">
        <f>AG16</f>
        <v>0</v>
      </c>
      <c r="G37" s="124"/>
      <c r="H37" s="119">
        <f t="shared" si="18"/>
        <v>0</v>
      </c>
      <c r="I37" s="119"/>
      <c r="J37" s="119"/>
      <c r="K37" s="119"/>
      <c r="L37" s="125"/>
      <c r="M37" s="121">
        <f>IF($L16&gt;=25,$H37,IF(M$31&lt;=$L16,$H37,IF(M$31&lt;=($L16*($AH16+1)),$H37,0)))-IF($L16="",0,IF(M$31-1&lt;=($L16*$AH16),$F37,0))*IF(OR($AI16=0,$AI16&gt;25),0,IF(MOD(M$31,$L16)=0,1,0))</f>
        <v>0</v>
      </c>
      <c r="N37" s="121">
        <f t="shared" ref="N37:AK37" si="24">IF($L16&gt;=25,$H37,IF(N$31&lt;=$L16,$H37,IF(N$31&lt;=($L16*($AH16+1)),$H37,0)))-IF($L16="",0,IF(N$31-1&lt;=($L16*$AH16),$F37,0))*IF(OR($AI16=0,$AI16&gt;25),0,IF(MOD(N$31-1,$L16)=0,1,0))</f>
        <v>0</v>
      </c>
      <c r="O37" s="121">
        <f t="shared" si="24"/>
        <v>0</v>
      </c>
      <c r="P37" s="121">
        <f t="shared" si="24"/>
        <v>0</v>
      </c>
      <c r="Q37" s="121">
        <f t="shared" si="24"/>
        <v>0</v>
      </c>
      <c r="R37" s="121">
        <f t="shared" si="24"/>
        <v>0</v>
      </c>
      <c r="S37" s="121">
        <f t="shared" si="24"/>
        <v>0</v>
      </c>
      <c r="T37" s="121">
        <f t="shared" si="24"/>
        <v>0</v>
      </c>
      <c r="U37" s="121">
        <f t="shared" si="24"/>
        <v>0</v>
      </c>
      <c r="V37" s="121">
        <f t="shared" si="24"/>
        <v>0</v>
      </c>
      <c r="W37" s="121">
        <f t="shared" si="24"/>
        <v>0</v>
      </c>
      <c r="X37" s="121">
        <f t="shared" si="24"/>
        <v>0</v>
      </c>
      <c r="Y37" s="121">
        <f t="shared" si="24"/>
        <v>0</v>
      </c>
      <c r="Z37" s="121">
        <f t="shared" si="24"/>
        <v>0</v>
      </c>
      <c r="AA37" s="121">
        <f t="shared" si="24"/>
        <v>0</v>
      </c>
      <c r="AB37" s="121">
        <f t="shared" si="24"/>
        <v>0</v>
      </c>
      <c r="AC37" s="121">
        <f t="shared" si="24"/>
        <v>0</v>
      </c>
      <c r="AD37" s="121">
        <f t="shared" si="24"/>
        <v>0</v>
      </c>
      <c r="AE37" s="121">
        <f t="shared" si="24"/>
        <v>0</v>
      </c>
      <c r="AF37" s="121">
        <f t="shared" si="24"/>
        <v>0</v>
      </c>
      <c r="AG37" s="121">
        <f t="shared" si="24"/>
        <v>0</v>
      </c>
      <c r="AH37" s="121">
        <f t="shared" si="24"/>
        <v>0</v>
      </c>
      <c r="AI37" s="121">
        <f t="shared" si="24"/>
        <v>0</v>
      </c>
      <c r="AJ37" s="121">
        <f t="shared" si="24"/>
        <v>0</v>
      </c>
      <c r="AK37" s="121">
        <f t="shared" si="24"/>
        <v>0</v>
      </c>
      <c r="AL37" s="122">
        <f t="shared" si="17"/>
        <v>0</v>
      </c>
      <c r="AP37" s="80"/>
      <c r="AQ37" s="65"/>
    </row>
    <row r="38" spans="2:43" ht="15" thickBot="1" x14ac:dyDescent="0.4">
      <c r="B38" s="15"/>
      <c r="C38" s="723">
        <f>C18</f>
        <v>7</v>
      </c>
      <c r="D38" s="724">
        <f>AA18</f>
        <v>0</v>
      </c>
      <c r="E38" s="724">
        <f>AF18</f>
        <v>0</v>
      </c>
      <c r="F38" s="724">
        <f>AG18</f>
        <v>0</v>
      </c>
      <c r="G38" s="724"/>
      <c r="H38" s="724">
        <f t="shared" si="18"/>
        <v>0</v>
      </c>
      <c r="I38" s="724"/>
      <c r="J38" s="724"/>
      <c r="K38" s="724"/>
      <c r="L38" s="727"/>
      <c r="M38" s="121">
        <f>IF($L18&gt;=25,$H38,IF(M$31&lt;=$L18,$H38,IF(M$31&lt;=($L18*($AH18+1)),$H38,0)))-IF($L18="",0,IF(M$31-1&lt;=($L18*$AH18),$F38,0))*IF(OR($AI18=0,$AI18&gt;25),0,IF(MOD(M$31,$L18)=0,1,0))</f>
        <v>0</v>
      </c>
      <c r="N38" s="121">
        <f t="shared" ref="N38:AK38" si="25">IF($L18&gt;=25,$H38,IF(N$31&lt;=$L18,$H38,IF(N$31&lt;=($L18*($AH18+1)),$H38,0)))-IF($L18="",0,IF(N$31-1&lt;=($L18*$AH18),$F38,0))*IF(OR($AI18=0,$AI18&gt;25),0,IF(MOD(N$31-1,$L18)=0,1,0))</f>
        <v>0</v>
      </c>
      <c r="O38" s="121">
        <f t="shared" si="25"/>
        <v>0</v>
      </c>
      <c r="P38" s="121">
        <f t="shared" si="25"/>
        <v>0</v>
      </c>
      <c r="Q38" s="121">
        <f t="shared" si="25"/>
        <v>0</v>
      </c>
      <c r="R38" s="121">
        <f t="shared" si="25"/>
        <v>0</v>
      </c>
      <c r="S38" s="121">
        <f t="shared" si="25"/>
        <v>0</v>
      </c>
      <c r="T38" s="121">
        <f t="shared" si="25"/>
        <v>0</v>
      </c>
      <c r="U38" s="121">
        <f t="shared" si="25"/>
        <v>0</v>
      </c>
      <c r="V38" s="121">
        <f t="shared" si="25"/>
        <v>0</v>
      </c>
      <c r="W38" s="121">
        <f t="shared" si="25"/>
        <v>0</v>
      </c>
      <c r="X38" s="121">
        <f t="shared" si="25"/>
        <v>0</v>
      </c>
      <c r="Y38" s="121">
        <f t="shared" si="25"/>
        <v>0</v>
      </c>
      <c r="Z38" s="121">
        <f t="shared" si="25"/>
        <v>0</v>
      </c>
      <c r="AA38" s="121">
        <f t="shared" si="25"/>
        <v>0</v>
      </c>
      <c r="AB38" s="121">
        <f t="shared" si="25"/>
        <v>0</v>
      </c>
      <c r="AC38" s="121">
        <f t="shared" si="25"/>
        <v>0</v>
      </c>
      <c r="AD38" s="121">
        <f t="shared" si="25"/>
        <v>0</v>
      </c>
      <c r="AE38" s="121">
        <f t="shared" si="25"/>
        <v>0</v>
      </c>
      <c r="AF38" s="121">
        <f t="shared" si="25"/>
        <v>0</v>
      </c>
      <c r="AG38" s="121">
        <f t="shared" si="25"/>
        <v>0</v>
      </c>
      <c r="AH38" s="121">
        <f t="shared" si="25"/>
        <v>0</v>
      </c>
      <c r="AI38" s="121">
        <f t="shared" si="25"/>
        <v>0</v>
      </c>
      <c r="AJ38" s="121">
        <f t="shared" si="25"/>
        <v>0</v>
      </c>
      <c r="AK38" s="121">
        <f t="shared" si="25"/>
        <v>0</v>
      </c>
      <c r="AL38" s="122">
        <f>SUM(M38:AK38)</f>
        <v>0</v>
      </c>
      <c r="AP38" s="80"/>
      <c r="AQ38" s="65"/>
    </row>
    <row r="39" spans="2:43" ht="15" thickBot="1" x14ac:dyDescent="0.4">
      <c r="B39" s="15"/>
      <c r="C39" s="118">
        <f t="shared" ref="C39:C40" si="26">C19</f>
        <v>8</v>
      </c>
      <c r="D39" s="124">
        <f>AA19</f>
        <v>0</v>
      </c>
      <c r="E39" s="124">
        <f t="shared" ref="E39:E41" si="27">AF19</f>
        <v>0</v>
      </c>
      <c r="F39" s="124">
        <f t="shared" ref="F39:F41" si="28">AG19</f>
        <v>0</v>
      </c>
      <c r="G39" s="124"/>
      <c r="H39" s="119">
        <f t="shared" si="18"/>
        <v>0</v>
      </c>
      <c r="I39" s="119"/>
      <c r="J39" s="119"/>
      <c r="K39" s="119"/>
      <c r="L39" s="125"/>
      <c r="M39" s="121">
        <f t="shared" ref="M39:M41" si="29">IF($L19&gt;=25,$H39,IF(M$31&lt;=$L19,$H39,IF(M$31&lt;=($L19*($AH19+1)),$H39,0)))-IF($L19="",0,IF(M$31-1&lt;=($L19*$AH19),$F39,0))*IF(OR($AI19=0,$AI19&gt;25),0,IF(MOD(M$31,$L19)=0,1,0))</f>
        <v>0</v>
      </c>
      <c r="N39" s="121">
        <f t="shared" ref="N39:AK39" si="30">IF($L19&gt;=25,$H39,IF(N$31&lt;=$L19,$H39,IF(N$31&lt;=($L19*($AH19+1)),$H39,0)))-IF($L19="",0,IF(N$31-1&lt;=($L19*$AH19),$F39,0))*IF(OR($AI19=0,$AI19&gt;25),0,IF(MOD(N$31-1,$L19)=0,1,0))</f>
        <v>0</v>
      </c>
      <c r="O39" s="121">
        <f t="shared" si="30"/>
        <v>0</v>
      </c>
      <c r="P39" s="121">
        <f t="shared" si="30"/>
        <v>0</v>
      </c>
      <c r="Q39" s="121">
        <f t="shared" si="30"/>
        <v>0</v>
      </c>
      <c r="R39" s="121">
        <f t="shared" si="30"/>
        <v>0</v>
      </c>
      <c r="S39" s="121">
        <f t="shared" si="30"/>
        <v>0</v>
      </c>
      <c r="T39" s="121">
        <f t="shared" si="30"/>
        <v>0</v>
      </c>
      <c r="U39" s="121">
        <f t="shared" si="30"/>
        <v>0</v>
      </c>
      <c r="V39" s="121">
        <f t="shared" si="30"/>
        <v>0</v>
      </c>
      <c r="W39" s="121">
        <f t="shared" si="30"/>
        <v>0</v>
      </c>
      <c r="X39" s="121">
        <f t="shared" si="30"/>
        <v>0</v>
      </c>
      <c r="Y39" s="121">
        <f t="shared" si="30"/>
        <v>0</v>
      </c>
      <c r="Z39" s="121">
        <f t="shared" si="30"/>
        <v>0</v>
      </c>
      <c r="AA39" s="121">
        <f t="shared" si="30"/>
        <v>0</v>
      </c>
      <c r="AB39" s="121">
        <f t="shared" si="30"/>
        <v>0</v>
      </c>
      <c r="AC39" s="121">
        <f t="shared" si="30"/>
        <v>0</v>
      </c>
      <c r="AD39" s="121">
        <f t="shared" si="30"/>
        <v>0</v>
      </c>
      <c r="AE39" s="121">
        <f t="shared" si="30"/>
        <v>0</v>
      </c>
      <c r="AF39" s="121">
        <f t="shared" si="30"/>
        <v>0</v>
      </c>
      <c r="AG39" s="121">
        <f t="shared" si="30"/>
        <v>0</v>
      </c>
      <c r="AH39" s="121">
        <f t="shared" si="30"/>
        <v>0</v>
      </c>
      <c r="AI39" s="121">
        <f t="shared" si="30"/>
        <v>0</v>
      </c>
      <c r="AJ39" s="121">
        <f t="shared" si="30"/>
        <v>0</v>
      </c>
      <c r="AK39" s="121">
        <f t="shared" si="30"/>
        <v>0</v>
      </c>
      <c r="AL39" s="122">
        <f t="shared" si="17"/>
        <v>0</v>
      </c>
      <c r="AP39" s="80"/>
      <c r="AQ39" s="65"/>
    </row>
    <row r="40" spans="2:43" ht="15" thickBot="1" x14ac:dyDescent="0.4">
      <c r="B40" s="15"/>
      <c r="C40" s="723">
        <f t="shared" si="26"/>
        <v>9</v>
      </c>
      <c r="D40" s="724">
        <f>AA20</f>
        <v>0</v>
      </c>
      <c r="E40" s="724">
        <f t="shared" si="27"/>
        <v>0</v>
      </c>
      <c r="F40" s="724">
        <f t="shared" si="28"/>
        <v>0</v>
      </c>
      <c r="G40" s="724"/>
      <c r="H40" s="724">
        <f t="shared" si="18"/>
        <v>0</v>
      </c>
      <c r="I40" s="724"/>
      <c r="J40" s="724"/>
      <c r="K40" s="724"/>
      <c r="L40" s="727"/>
      <c r="M40" s="121">
        <f t="shared" si="29"/>
        <v>0</v>
      </c>
      <c r="N40" s="121">
        <f t="shared" ref="N40:AK40" si="31">IF($L20&gt;=25,$H40,IF(N$31&lt;=$L20,$H40,IF(N$31&lt;=($L20*($AH20+1)),$H40,0)))-IF($L20="",0,IF(N$31-1&lt;=($L20*$AH20),$F40,0))*IF(OR($AI20=0,$AI20&gt;25),0,IF(MOD(N$31-1,$L20)=0,1,0))</f>
        <v>0</v>
      </c>
      <c r="O40" s="121">
        <f t="shared" si="31"/>
        <v>0</v>
      </c>
      <c r="P40" s="121">
        <f t="shared" si="31"/>
        <v>0</v>
      </c>
      <c r="Q40" s="121">
        <f t="shared" si="31"/>
        <v>0</v>
      </c>
      <c r="R40" s="121">
        <f t="shared" si="31"/>
        <v>0</v>
      </c>
      <c r="S40" s="121">
        <f t="shared" si="31"/>
        <v>0</v>
      </c>
      <c r="T40" s="121">
        <f t="shared" si="31"/>
        <v>0</v>
      </c>
      <c r="U40" s="121">
        <f t="shared" si="31"/>
        <v>0</v>
      </c>
      <c r="V40" s="121">
        <f t="shared" si="31"/>
        <v>0</v>
      </c>
      <c r="W40" s="121">
        <f t="shared" si="31"/>
        <v>0</v>
      </c>
      <c r="X40" s="121">
        <f t="shared" si="31"/>
        <v>0</v>
      </c>
      <c r="Y40" s="121">
        <f t="shared" si="31"/>
        <v>0</v>
      </c>
      <c r="Z40" s="121">
        <f t="shared" si="31"/>
        <v>0</v>
      </c>
      <c r="AA40" s="121">
        <f t="shared" si="31"/>
        <v>0</v>
      </c>
      <c r="AB40" s="121">
        <f t="shared" si="31"/>
        <v>0</v>
      </c>
      <c r="AC40" s="121">
        <f t="shared" si="31"/>
        <v>0</v>
      </c>
      <c r="AD40" s="121">
        <f t="shared" si="31"/>
        <v>0</v>
      </c>
      <c r="AE40" s="121">
        <f t="shared" si="31"/>
        <v>0</v>
      </c>
      <c r="AF40" s="121">
        <f t="shared" si="31"/>
        <v>0</v>
      </c>
      <c r="AG40" s="121">
        <f t="shared" si="31"/>
        <v>0</v>
      </c>
      <c r="AH40" s="121">
        <f t="shared" si="31"/>
        <v>0</v>
      </c>
      <c r="AI40" s="121">
        <f t="shared" si="31"/>
        <v>0</v>
      </c>
      <c r="AJ40" s="121">
        <f t="shared" si="31"/>
        <v>0</v>
      </c>
      <c r="AK40" s="121">
        <f t="shared" si="31"/>
        <v>0</v>
      </c>
      <c r="AL40" s="122">
        <f t="shared" si="17"/>
        <v>0</v>
      </c>
      <c r="AP40" s="80"/>
      <c r="AQ40" s="65"/>
    </row>
    <row r="41" spans="2:43" ht="15" thickBot="1" x14ac:dyDescent="0.4">
      <c r="B41" s="15"/>
      <c r="C41" s="118">
        <f>C21</f>
        <v>10</v>
      </c>
      <c r="D41" s="124">
        <f>AA21</f>
        <v>0</v>
      </c>
      <c r="E41" s="124">
        <f t="shared" si="27"/>
        <v>0</v>
      </c>
      <c r="F41" s="124">
        <f t="shared" si="28"/>
        <v>0</v>
      </c>
      <c r="G41" s="124"/>
      <c r="H41" s="119">
        <f t="shared" si="18"/>
        <v>0</v>
      </c>
      <c r="I41" s="119"/>
      <c r="J41" s="119"/>
      <c r="K41" s="119"/>
      <c r="L41" s="125"/>
      <c r="M41" s="121">
        <f t="shared" si="29"/>
        <v>0</v>
      </c>
      <c r="N41" s="121">
        <f t="shared" ref="N41:AK41" si="32">IF($L21&gt;=25,$H41,IF(N$31&lt;=$L21,$H41,IF(N$31&lt;=($L21*($AH21+1)),$H41,0)))-IF($L21="",0,IF(N$31-1&lt;=($L21*$AH21),$F41,0))*IF(OR($AI21=0,$AI21&gt;25),0,IF(MOD(N$31-1,$L21)=0,1,0))</f>
        <v>0</v>
      </c>
      <c r="O41" s="121">
        <f t="shared" si="32"/>
        <v>0</v>
      </c>
      <c r="P41" s="121">
        <f t="shared" si="32"/>
        <v>0</v>
      </c>
      <c r="Q41" s="121">
        <f t="shared" si="32"/>
        <v>0</v>
      </c>
      <c r="R41" s="121">
        <f t="shared" si="32"/>
        <v>0</v>
      </c>
      <c r="S41" s="121">
        <f t="shared" si="32"/>
        <v>0</v>
      </c>
      <c r="T41" s="121">
        <f t="shared" si="32"/>
        <v>0</v>
      </c>
      <c r="U41" s="121">
        <f t="shared" si="32"/>
        <v>0</v>
      </c>
      <c r="V41" s="121">
        <f t="shared" si="32"/>
        <v>0</v>
      </c>
      <c r="W41" s="121">
        <f t="shared" si="32"/>
        <v>0</v>
      </c>
      <c r="X41" s="121">
        <f t="shared" si="32"/>
        <v>0</v>
      </c>
      <c r="Y41" s="121">
        <f t="shared" si="32"/>
        <v>0</v>
      </c>
      <c r="Z41" s="121">
        <f t="shared" si="32"/>
        <v>0</v>
      </c>
      <c r="AA41" s="121">
        <f t="shared" si="32"/>
        <v>0</v>
      </c>
      <c r="AB41" s="121">
        <f t="shared" si="32"/>
        <v>0</v>
      </c>
      <c r="AC41" s="121">
        <f t="shared" si="32"/>
        <v>0</v>
      </c>
      <c r="AD41" s="121">
        <f t="shared" si="32"/>
        <v>0</v>
      </c>
      <c r="AE41" s="121">
        <f t="shared" si="32"/>
        <v>0</v>
      </c>
      <c r="AF41" s="121">
        <f t="shared" si="32"/>
        <v>0</v>
      </c>
      <c r="AG41" s="121">
        <f t="shared" si="32"/>
        <v>0</v>
      </c>
      <c r="AH41" s="121">
        <f t="shared" si="32"/>
        <v>0</v>
      </c>
      <c r="AI41" s="121">
        <f t="shared" si="32"/>
        <v>0</v>
      </c>
      <c r="AJ41" s="121">
        <f t="shared" si="32"/>
        <v>0</v>
      </c>
      <c r="AK41" s="121">
        <f t="shared" si="32"/>
        <v>0</v>
      </c>
      <c r="AL41" s="122">
        <f t="shared" si="17"/>
        <v>0</v>
      </c>
      <c r="AP41" s="80"/>
      <c r="AQ41" s="65"/>
    </row>
    <row r="42" spans="2:43" ht="15" thickBot="1" x14ac:dyDescent="0.4">
      <c r="B42" s="15"/>
      <c r="C42" s="118"/>
      <c r="D42" s="126"/>
      <c r="E42" s="126"/>
      <c r="F42" s="126"/>
      <c r="G42" s="126"/>
      <c r="H42" s="123"/>
      <c r="I42" s="123"/>
      <c r="J42" s="123"/>
      <c r="K42" s="123"/>
      <c r="L42" s="127" t="s">
        <v>39</v>
      </c>
      <c r="M42" s="128">
        <f>SUM(M32:M41)</f>
        <v>0</v>
      </c>
      <c r="N42" s="128">
        <f t="shared" ref="N42:AL42" si="33">SUM(N32:N41)</f>
        <v>0</v>
      </c>
      <c r="O42" s="128">
        <f t="shared" si="33"/>
        <v>0</v>
      </c>
      <c r="P42" s="128">
        <f t="shared" si="33"/>
        <v>0</v>
      </c>
      <c r="Q42" s="128">
        <f t="shared" si="33"/>
        <v>0</v>
      </c>
      <c r="R42" s="128">
        <f t="shared" si="33"/>
        <v>0</v>
      </c>
      <c r="S42" s="128">
        <f t="shared" si="33"/>
        <v>0</v>
      </c>
      <c r="T42" s="128">
        <f t="shared" si="33"/>
        <v>0</v>
      </c>
      <c r="U42" s="128">
        <f t="shared" si="33"/>
        <v>0</v>
      </c>
      <c r="V42" s="128">
        <f t="shared" si="33"/>
        <v>0</v>
      </c>
      <c r="W42" s="128">
        <f t="shared" si="33"/>
        <v>0</v>
      </c>
      <c r="X42" s="128">
        <f t="shared" si="33"/>
        <v>0</v>
      </c>
      <c r="Y42" s="128">
        <f t="shared" si="33"/>
        <v>0</v>
      </c>
      <c r="Z42" s="128">
        <f t="shared" si="33"/>
        <v>0</v>
      </c>
      <c r="AA42" s="128">
        <f t="shared" si="33"/>
        <v>0</v>
      </c>
      <c r="AB42" s="128">
        <f t="shared" si="33"/>
        <v>0</v>
      </c>
      <c r="AC42" s="128">
        <f t="shared" si="33"/>
        <v>0</v>
      </c>
      <c r="AD42" s="128">
        <f t="shared" si="33"/>
        <v>0</v>
      </c>
      <c r="AE42" s="128">
        <f t="shared" si="33"/>
        <v>0</v>
      </c>
      <c r="AF42" s="128">
        <f t="shared" si="33"/>
        <v>0</v>
      </c>
      <c r="AG42" s="128">
        <f t="shared" si="33"/>
        <v>0</v>
      </c>
      <c r="AH42" s="128">
        <f t="shared" si="33"/>
        <v>0</v>
      </c>
      <c r="AI42" s="128">
        <f t="shared" si="33"/>
        <v>0</v>
      </c>
      <c r="AJ42" s="128">
        <f t="shared" si="33"/>
        <v>0</v>
      </c>
      <c r="AK42" s="128">
        <f t="shared" si="33"/>
        <v>0</v>
      </c>
      <c r="AL42" s="129">
        <f t="shared" si="33"/>
        <v>0</v>
      </c>
      <c r="AP42" s="80"/>
      <c r="AQ42" s="65"/>
    </row>
    <row r="43" spans="2:43" ht="15" thickBot="1" x14ac:dyDescent="0.4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31"/>
      <c r="AP43" s="80"/>
      <c r="AQ43" s="65"/>
    </row>
    <row r="44" spans="2:43" ht="28.5" customHeight="1" thickBot="1" x14ac:dyDescent="0.4">
      <c r="B44" s="15"/>
      <c r="C44" s="115" t="s">
        <v>37</v>
      </c>
      <c r="D44" s="767" t="s">
        <v>150</v>
      </c>
      <c r="E44" s="132"/>
      <c r="F44" s="132"/>
      <c r="G44" s="132"/>
      <c r="H44" s="979" t="s">
        <v>151</v>
      </c>
      <c r="I44" s="979"/>
      <c r="J44" s="863"/>
      <c r="K44" s="499"/>
      <c r="L44" s="499"/>
      <c r="M44" s="116">
        <v>1</v>
      </c>
      <c r="N44" s="116">
        <v>2</v>
      </c>
      <c r="O44" s="116">
        <v>3</v>
      </c>
      <c r="P44" s="116">
        <v>4</v>
      </c>
      <c r="Q44" s="116">
        <v>5</v>
      </c>
      <c r="R44" s="116">
        <v>6</v>
      </c>
      <c r="S44" s="116">
        <v>7</v>
      </c>
      <c r="T44" s="116">
        <v>8</v>
      </c>
      <c r="U44" s="116">
        <v>9</v>
      </c>
      <c r="V44" s="116">
        <v>10</v>
      </c>
      <c r="W44" s="116">
        <v>11</v>
      </c>
      <c r="X44" s="116">
        <v>12</v>
      </c>
      <c r="Y44" s="116">
        <v>13</v>
      </c>
      <c r="Z44" s="116">
        <v>14</v>
      </c>
      <c r="AA44" s="116">
        <v>15</v>
      </c>
      <c r="AB44" s="116">
        <v>16</v>
      </c>
      <c r="AC44" s="116">
        <v>17</v>
      </c>
      <c r="AD44" s="116">
        <v>18</v>
      </c>
      <c r="AE44" s="116">
        <v>19</v>
      </c>
      <c r="AF44" s="116">
        <v>20</v>
      </c>
      <c r="AG44" s="116">
        <v>21</v>
      </c>
      <c r="AH44" s="116">
        <v>22</v>
      </c>
      <c r="AI44" s="116">
        <v>23</v>
      </c>
      <c r="AJ44" s="116">
        <v>24</v>
      </c>
      <c r="AK44" s="116">
        <v>25</v>
      </c>
      <c r="AL44" s="117" t="s">
        <v>38</v>
      </c>
      <c r="AP44" s="80"/>
      <c r="AQ44" s="65"/>
    </row>
    <row r="45" spans="2:43" ht="15" thickBot="1" x14ac:dyDescent="0.4">
      <c r="B45" s="15"/>
      <c r="C45" s="728">
        <f t="shared" ref="C45:C54" si="34">C32</f>
        <v>1</v>
      </c>
      <c r="D45" s="729">
        <f>Z10</f>
        <v>0</v>
      </c>
      <c r="E45" s="730"/>
      <c r="F45" s="730"/>
      <c r="G45" s="730"/>
      <c r="H45" s="729">
        <f>IF(D45="","",D45-E45-F45)</f>
        <v>0</v>
      </c>
      <c r="I45" s="729"/>
      <c r="J45" s="729"/>
      <c r="K45" s="729"/>
      <c r="L45" s="731"/>
      <c r="M45" s="353">
        <f t="shared" ref="M45:AK45" si="35">IF($L10&gt;=25,$H45,IF(M$44&lt;=$L10,$H45,IF(M$44&lt;=($L10*($AH10+1)),$H45,0)))</f>
        <v>0</v>
      </c>
      <c r="N45" s="353">
        <f t="shared" si="35"/>
        <v>0</v>
      </c>
      <c r="O45" s="353">
        <f t="shared" si="35"/>
        <v>0</v>
      </c>
      <c r="P45" s="353">
        <f t="shared" si="35"/>
        <v>0</v>
      </c>
      <c r="Q45" s="353">
        <f t="shared" si="35"/>
        <v>0</v>
      </c>
      <c r="R45" s="353">
        <f t="shared" si="35"/>
        <v>0</v>
      </c>
      <c r="S45" s="353">
        <f t="shared" si="35"/>
        <v>0</v>
      </c>
      <c r="T45" s="353">
        <f t="shared" si="35"/>
        <v>0</v>
      </c>
      <c r="U45" s="353">
        <f t="shared" si="35"/>
        <v>0</v>
      </c>
      <c r="V45" s="353">
        <f t="shared" si="35"/>
        <v>0</v>
      </c>
      <c r="W45" s="353">
        <f t="shared" si="35"/>
        <v>0</v>
      </c>
      <c r="X45" s="353">
        <f t="shared" si="35"/>
        <v>0</v>
      </c>
      <c r="Y45" s="353">
        <f t="shared" si="35"/>
        <v>0</v>
      </c>
      <c r="Z45" s="353">
        <f t="shared" si="35"/>
        <v>0</v>
      </c>
      <c r="AA45" s="353">
        <f t="shared" si="35"/>
        <v>0</v>
      </c>
      <c r="AB45" s="353">
        <f t="shared" si="35"/>
        <v>0</v>
      </c>
      <c r="AC45" s="353">
        <f t="shared" si="35"/>
        <v>0</v>
      </c>
      <c r="AD45" s="353">
        <f t="shared" si="35"/>
        <v>0</v>
      </c>
      <c r="AE45" s="353">
        <f t="shared" si="35"/>
        <v>0</v>
      </c>
      <c r="AF45" s="353">
        <f t="shared" si="35"/>
        <v>0</v>
      </c>
      <c r="AG45" s="353">
        <f t="shared" si="35"/>
        <v>0</v>
      </c>
      <c r="AH45" s="353">
        <f t="shared" si="35"/>
        <v>0</v>
      </c>
      <c r="AI45" s="353">
        <f t="shared" si="35"/>
        <v>0</v>
      </c>
      <c r="AJ45" s="353">
        <f t="shared" si="35"/>
        <v>0</v>
      </c>
      <c r="AK45" s="353">
        <f t="shared" si="35"/>
        <v>0</v>
      </c>
      <c r="AL45" s="354">
        <f t="shared" ref="AL45:AL53" si="36">SUM(M45:AK45)</f>
        <v>0</v>
      </c>
      <c r="AP45" s="80"/>
      <c r="AQ45" s="65"/>
    </row>
    <row r="46" spans="2:43" ht="15" thickBot="1" x14ac:dyDescent="0.4">
      <c r="B46" s="15"/>
      <c r="C46" s="133">
        <f t="shared" si="34"/>
        <v>2</v>
      </c>
      <c r="D46" s="358">
        <f>Z11</f>
        <v>0</v>
      </c>
      <c r="E46" s="359"/>
      <c r="F46" s="359"/>
      <c r="G46" s="359"/>
      <c r="H46" s="358">
        <f t="shared" ref="H46:H54" si="37">IF(D46="","",D46-E46-F46)</f>
        <v>0</v>
      </c>
      <c r="I46" s="358"/>
      <c r="J46" s="358"/>
      <c r="K46" s="358"/>
      <c r="L46" s="360"/>
      <c r="M46" s="353">
        <f t="shared" ref="M46:AK46" si="38">IF($L11&gt;=25,$H46,IF(M$44&lt;=$L11,$H46,IF(M$44&lt;=($L11*($AH11+1)),$H46,0)))</f>
        <v>0</v>
      </c>
      <c r="N46" s="353">
        <f t="shared" si="38"/>
        <v>0</v>
      </c>
      <c r="O46" s="353">
        <f t="shared" si="38"/>
        <v>0</v>
      </c>
      <c r="P46" s="353">
        <f t="shared" si="38"/>
        <v>0</v>
      </c>
      <c r="Q46" s="353">
        <f t="shared" si="38"/>
        <v>0</v>
      </c>
      <c r="R46" s="353">
        <f t="shared" si="38"/>
        <v>0</v>
      </c>
      <c r="S46" s="353">
        <f t="shared" si="38"/>
        <v>0</v>
      </c>
      <c r="T46" s="353">
        <f t="shared" si="38"/>
        <v>0</v>
      </c>
      <c r="U46" s="353">
        <f t="shared" si="38"/>
        <v>0</v>
      </c>
      <c r="V46" s="353">
        <f t="shared" si="38"/>
        <v>0</v>
      </c>
      <c r="W46" s="353">
        <f t="shared" si="38"/>
        <v>0</v>
      </c>
      <c r="X46" s="353">
        <f t="shared" si="38"/>
        <v>0</v>
      </c>
      <c r="Y46" s="353">
        <f t="shared" si="38"/>
        <v>0</v>
      </c>
      <c r="Z46" s="353">
        <f t="shared" si="38"/>
        <v>0</v>
      </c>
      <c r="AA46" s="353">
        <f t="shared" si="38"/>
        <v>0</v>
      </c>
      <c r="AB46" s="353">
        <f t="shared" si="38"/>
        <v>0</v>
      </c>
      <c r="AC46" s="353">
        <f t="shared" si="38"/>
        <v>0</v>
      </c>
      <c r="AD46" s="353">
        <f t="shared" si="38"/>
        <v>0</v>
      </c>
      <c r="AE46" s="353">
        <f t="shared" si="38"/>
        <v>0</v>
      </c>
      <c r="AF46" s="353">
        <f t="shared" si="38"/>
        <v>0</v>
      </c>
      <c r="AG46" s="353">
        <f t="shared" si="38"/>
        <v>0</v>
      </c>
      <c r="AH46" s="353">
        <f t="shared" si="38"/>
        <v>0</v>
      </c>
      <c r="AI46" s="353">
        <f t="shared" si="38"/>
        <v>0</v>
      </c>
      <c r="AJ46" s="353">
        <f t="shared" si="38"/>
        <v>0</v>
      </c>
      <c r="AK46" s="353">
        <f t="shared" si="38"/>
        <v>0</v>
      </c>
      <c r="AL46" s="354">
        <f t="shared" si="36"/>
        <v>0</v>
      </c>
      <c r="AP46" s="80"/>
      <c r="AQ46" s="65"/>
    </row>
    <row r="47" spans="2:43" ht="15" thickBot="1" x14ac:dyDescent="0.4">
      <c r="B47" s="15"/>
      <c r="C47" s="728">
        <f t="shared" si="34"/>
        <v>3</v>
      </c>
      <c r="D47" s="729">
        <f>Z12</f>
        <v>0</v>
      </c>
      <c r="E47" s="730"/>
      <c r="F47" s="730"/>
      <c r="G47" s="730"/>
      <c r="H47" s="729">
        <f t="shared" si="37"/>
        <v>0</v>
      </c>
      <c r="I47" s="729"/>
      <c r="J47" s="729"/>
      <c r="K47" s="729"/>
      <c r="L47" s="731"/>
      <c r="M47" s="353">
        <f t="shared" ref="M47:AK47" si="39">IF($L12&gt;=25,$H47,IF(M$44&lt;=$L12,$H47,IF(M$44&lt;=($L12*($AH12+1)),$H47,0)))</f>
        <v>0</v>
      </c>
      <c r="N47" s="353">
        <f t="shared" si="39"/>
        <v>0</v>
      </c>
      <c r="O47" s="353">
        <f t="shared" si="39"/>
        <v>0</v>
      </c>
      <c r="P47" s="353">
        <f t="shared" si="39"/>
        <v>0</v>
      </c>
      <c r="Q47" s="353">
        <f t="shared" si="39"/>
        <v>0</v>
      </c>
      <c r="R47" s="353">
        <f t="shared" si="39"/>
        <v>0</v>
      </c>
      <c r="S47" s="353">
        <f t="shared" si="39"/>
        <v>0</v>
      </c>
      <c r="T47" s="353">
        <f t="shared" si="39"/>
        <v>0</v>
      </c>
      <c r="U47" s="353">
        <f t="shared" si="39"/>
        <v>0</v>
      </c>
      <c r="V47" s="353">
        <f t="shared" si="39"/>
        <v>0</v>
      </c>
      <c r="W47" s="353">
        <f t="shared" si="39"/>
        <v>0</v>
      </c>
      <c r="X47" s="353">
        <f t="shared" si="39"/>
        <v>0</v>
      </c>
      <c r="Y47" s="353">
        <f t="shared" si="39"/>
        <v>0</v>
      </c>
      <c r="Z47" s="353">
        <f t="shared" si="39"/>
        <v>0</v>
      </c>
      <c r="AA47" s="353">
        <f t="shared" si="39"/>
        <v>0</v>
      </c>
      <c r="AB47" s="353">
        <f t="shared" si="39"/>
        <v>0</v>
      </c>
      <c r="AC47" s="353">
        <f t="shared" si="39"/>
        <v>0</v>
      </c>
      <c r="AD47" s="353">
        <f t="shared" si="39"/>
        <v>0</v>
      </c>
      <c r="AE47" s="353">
        <f t="shared" si="39"/>
        <v>0</v>
      </c>
      <c r="AF47" s="353">
        <f t="shared" si="39"/>
        <v>0</v>
      </c>
      <c r="AG47" s="353">
        <f t="shared" si="39"/>
        <v>0</v>
      </c>
      <c r="AH47" s="353">
        <f t="shared" si="39"/>
        <v>0</v>
      </c>
      <c r="AI47" s="353">
        <f t="shared" si="39"/>
        <v>0</v>
      </c>
      <c r="AJ47" s="353">
        <f t="shared" si="39"/>
        <v>0</v>
      </c>
      <c r="AK47" s="353">
        <f t="shared" si="39"/>
        <v>0</v>
      </c>
      <c r="AL47" s="354">
        <f t="shared" si="36"/>
        <v>0</v>
      </c>
      <c r="AP47" s="80"/>
      <c r="AQ47" s="65"/>
    </row>
    <row r="48" spans="2:43" ht="15" thickBot="1" x14ac:dyDescent="0.4">
      <c r="B48" s="15"/>
      <c r="C48" s="133">
        <f t="shared" si="34"/>
        <v>4</v>
      </c>
      <c r="D48" s="358">
        <f>Z13</f>
        <v>0</v>
      </c>
      <c r="E48" s="359"/>
      <c r="F48" s="359"/>
      <c r="G48" s="359"/>
      <c r="H48" s="358">
        <f t="shared" si="37"/>
        <v>0</v>
      </c>
      <c r="I48" s="358"/>
      <c r="J48" s="358"/>
      <c r="K48" s="358"/>
      <c r="L48" s="360"/>
      <c r="M48" s="353">
        <f t="shared" ref="M48:AK48" si="40">IF($L13&gt;=25,$H48,IF(M$44&lt;=$L13,$H48,IF(M$44&lt;=($L13*($AH13+1)),$H48,0)))</f>
        <v>0</v>
      </c>
      <c r="N48" s="353">
        <f t="shared" si="40"/>
        <v>0</v>
      </c>
      <c r="O48" s="353">
        <f t="shared" si="40"/>
        <v>0</v>
      </c>
      <c r="P48" s="353">
        <f t="shared" si="40"/>
        <v>0</v>
      </c>
      <c r="Q48" s="353">
        <f t="shared" si="40"/>
        <v>0</v>
      </c>
      <c r="R48" s="353">
        <f t="shared" si="40"/>
        <v>0</v>
      </c>
      <c r="S48" s="353">
        <f t="shared" si="40"/>
        <v>0</v>
      </c>
      <c r="T48" s="353">
        <f t="shared" si="40"/>
        <v>0</v>
      </c>
      <c r="U48" s="353">
        <f t="shared" si="40"/>
        <v>0</v>
      </c>
      <c r="V48" s="353">
        <f t="shared" si="40"/>
        <v>0</v>
      </c>
      <c r="W48" s="353">
        <f t="shared" si="40"/>
        <v>0</v>
      </c>
      <c r="X48" s="353">
        <f t="shared" si="40"/>
        <v>0</v>
      </c>
      <c r="Y48" s="353">
        <f t="shared" si="40"/>
        <v>0</v>
      </c>
      <c r="Z48" s="353">
        <f t="shared" si="40"/>
        <v>0</v>
      </c>
      <c r="AA48" s="353">
        <f t="shared" si="40"/>
        <v>0</v>
      </c>
      <c r="AB48" s="353">
        <f t="shared" si="40"/>
        <v>0</v>
      </c>
      <c r="AC48" s="353">
        <f t="shared" si="40"/>
        <v>0</v>
      </c>
      <c r="AD48" s="353">
        <f t="shared" si="40"/>
        <v>0</v>
      </c>
      <c r="AE48" s="353">
        <f t="shared" si="40"/>
        <v>0</v>
      </c>
      <c r="AF48" s="353">
        <f t="shared" si="40"/>
        <v>0</v>
      </c>
      <c r="AG48" s="353">
        <f t="shared" si="40"/>
        <v>0</v>
      </c>
      <c r="AH48" s="353">
        <f t="shared" si="40"/>
        <v>0</v>
      </c>
      <c r="AI48" s="353">
        <f t="shared" si="40"/>
        <v>0</v>
      </c>
      <c r="AJ48" s="353">
        <f t="shared" si="40"/>
        <v>0</v>
      </c>
      <c r="AK48" s="353">
        <f t="shared" si="40"/>
        <v>0</v>
      </c>
      <c r="AL48" s="354">
        <f t="shared" si="36"/>
        <v>0</v>
      </c>
      <c r="AP48" s="80"/>
      <c r="AQ48" s="65"/>
    </row>
    <row r="49" spans="2:43" ht="15" thickBot="1" x14ac:dyDescent="0.4">
      <c r="B49" s="15"/>
      <c r="C49" s="732">
        <f t="shared" si="34"/>
        <v>5</v>
      </c>
      <c r="D49" s="729">
        <f>Z14</f>
        <v>0</v>
      </c>
      <c r="E49" s="730"/>
      <c r="F49" s="730"/>
      <c r="G49" s="730"/>
      <c r="H49" s="729">
        <f t="shared" si="37"/>
        <v>0</v>
      </c>
      <c r="I49" s="729"/>
      <c r="J49" s="729"/>
      <c r="K49" s="729"/>
      <c r="L49" s="731"/>
      <c r="M49" s="353">
        <f t="shared" ref="M49:AK49" si="41">IF($L14&gt;=25,$H49,IF(M$44&lt;=$L14,$H49,IF(M$44&lt;=($L14*($AH14+1)),$H49,0)))</f>
        <v>0</v>
      </c>
      <c r="N49" s="353">
        <f t="shared" si="41"/>
        <v>0</v>
      </c>
      <c r="O49" s="353">
        <f t="shared" si="41"/>
        <v>0</v>
      </c>
      <c r="P49" s="353">
        <f t="shared" si="41"/>
        <v>0</v>
      </c>
      <c r="Q49" s="353">
        <f t="shared" si="41"/>
        <v>0</v>
      </c>
      <c r="R49" s="353">
        <f t="shared" si="41"/>
        <v>0</v>
      </c>
      <c r="S49" s="353">
        <f t="shared" si="41"/>
        <v>0</v>
      </c>
      <c r="T49" s="353">
        <f t="shared" si="41"/>
        <v>0</v>
      </c>
      <c r="U49" s="353">
        <f t="shared" si="41"/>
        <v>0</v>
      </c>
      <c r="V49" s="353">
        <f t="shared" si="41"/>
        <v>0</v>
      </c>
      <c r="W49" s="353">
        <f t="shared" si="41"/>
        <v>0</v>
      </c>
      <c r="X49" s="353">
        <f t="shared" si="41"/>
        <v>0</v>
      </c>
      <c r="Y49" s="353">
        <f t="shared" si="41"/>
        <v>0</v>
      </c>
      <c r="Z49" s="353">
        <f t="shared" si="41"/>
        <v>0</v>
      </c>
      <c r="AA49" s="353">
        <f t="shared" si="41"/>
        <v>0</v>
      </c>
      <c r="AB49" s="353">
        <f t="shared" si="41"/>
        <v>0</v>
      </c>
      <c r="AC49" s="353">
        <f t="shared" si="41"/>
        <v>0</v>
      </c>
      <c r="AD49" s="353">
        <f t="shared" si="41"/>
        <v>0</v>
      </c>
      <c r="AE49" s="353">
        <f t="shared" si="41"/>
        <v>0</v>
      </c>
      <c r="AF49" s="353">
        <f t="shared" si="41"/>
        <v>0</v>
      </c>
      <c r="AG49" s="353">
        <f t="shared" si="41"/>
        <v>0</v>
      </c>
      <c r="AH49" s="353">
        <f t="shared" si="41"/>
        <v>0</v>
      </c>
      <c r="AI49" s="353">
        <f t="shared" si="41"/>
        <v>0</v>
      </c>
      <c r="AJ49" s="353">
        <f t="shared" si="41"/>
        <v>0</v>
      </c>
      <c r="AK49" s="353">
        <f t="shared" si="41"/>
        <v>0</v>
      </c>
      <c r="AL49" s="354">
        <f t="shared" si="36"/>
        <v>0</v>
      </c>
      <c r="AP49" s="80"/>
      <c r="AQ49" s="65"/>
    </row>
    <row r="50" spans="2:43" ht="15" thickBot="1" x14ac:dyDescent="0.4">
      <c r="B50" s="15"/>
      <c r="C50" s="135">
        <f t="shared" si="34"/>
        <v>6</v>
      </c>
      <c r="D50" s="358">
        <f>Z16</f>
        <v>0</v>
      </c>
      <c r="E50" s="361"/>
      <c r="F50" s="361"/>
      <c r="G50" s="361"/>
      <c r="H50" s="358">
        <f t="shared" si="37"/>
        <v>0</v>
      </c>
      <c r="I50" s="358"/>
      <c r="J50" s="358"/>
      <c r="K50" s="358"/>
      <c r="L50" s="362"/>
      <c r="M50" s="353">
        <f t="shared" ref="M50:AK50" si="42">IF($L16&gt;=25,$H50,IF(M$44&lt;=$L16,$H50,IF(M$44&lt;=($L16*($AH16+1)),$H50,0)))</f>
        <v>0</v>
      </c>
      <c r="N50" s="353">
        <f t="shared" si="42"/>
        <v>0</v>
      </c>
      <c r="O50" s="353">
        <f t="shared" si="42"/>
        <v>0</v>
      </c>
      <c r="P50" s="353">
        <f t="shared" si="42"/>
        <v>0</v>
      </c>
      <c r="Q50" s="353">
        <f t="shared" si="42"/>
        <v>0</v>
      </c>
      <c r="R50" s="353">
        <f t="shared" si="42"/>
        <v>0</v>
      </c>
      <c r="S50" s="353">
        <f t="shared" si="42"/>
        <v>0</v>
      </c>
      <c r="T50" s="353">
        <f t="shared" si="42"/>
        <v>0</v>
      </c>
      <c r="U50" s="353">
        <f t="shared" si="42"/>
        <v>0</v>
      </c>
      <c r="V50" s="353">
        <f t="shared" si="42"/>
        <v>0</v>
      </c>
      <c r="W50" s="353">
        <f t="shared" si="42"/>
        <v>0</v>
      </c>
      <c r="X50" s="353">
        <f t="shared" si="42"/>
        <v>0</v>
      </c>
      <c r="Y50" s="353">
        <f t="shared" si="42"/>
        <v>0</v>
      </c>
      <c r="Z50" s="353">
        <f t="shared" si="42"/>
        <v>0</v>
      </c>
      <c r="AA50" s="353">
        <f t="shared" si="42"/>
        <v>0</v>
      </c>
      <c r="AB50" s="353">
        <f t="shared" si="42"/>
        <v>0</v>
      </c>
      <c r="AC50" s="353">
        <f t="shared" si="42"/>
        <v>0</v>
      </c>
      <c r="AD50" s="353">
        <f t="shared" si="42"/>
        <v>0</v>
      </c>
      <c r="AE50" s="353">
        <f t="shared" si="42"/>
        <v>0</v>
      </c>
      <c r="AF50" s="353">
        <f t="shared" si="42"/>
        <v>0</v>
      </c>
      <c r="AG50" s="353">
        <f t="shared" si="42"/>
        <v>0</v>
      </c>
      <c r="AH50" s="353">
        <f t="shared" si="42"/>
        <v>0</v>
      </c>
      <c r="AI50" s="353">
        <f t="shared" si="42"/>
        <v>0</v>
      </c>
      <c r="AJ50" s="353">
        <f t="shared" si="42"/>
        <v>0</v>
      </c>
      <c r="AK50" s="353">
        <f t="shared" si="42"/>
        <v>0</v>
      </c>
      <c r="AL50" s="354">
        <f t="shared" si="36"/>
        <v>0</v>
      </c>
      <c r="AP50" s="80"/>
      <c r="AQ50" s="65"/>
    </row>
    <row r="51" spans="2:43" ht="15" thickBot="1" x14ac:dyDescent="0.4">
      <c r="B51" s="15"/>
      <c r="C51" s="732">
        <f t="shared" si="34"/>
        <v>7</v>
      </c>
      <c r="D51" s="729">
        <f>Z18</f>
        <v>0</v>
      </c>
      <c r="E51" s="733"/>
      <c r="F51" s="733"/>
      <c r="G51" s="733"/>
      <c r="H51" s="729">
        <f t="shared" si="37"/>
        <v>0</v>
      </c>
      <c r="I51" s="729"/>
      <c r="J51" s="729"/>
      <c r="K51" s="729"/>
      <c r="L51" s="734"/>
      <c r="M51" s="353">
        <f t="shared" ref="M51:AK51" si="43">IF($L18&gt;=25,$H51,IF(M$44&lt;=$L18,$H51,IF(M$44&lt;=($L18*($AH18+1)),$H51,0)))</f>
        <v>0</v>
      </c>
      <c r="N51" s="353">
        <f t="shared" si="43"/>
        <v>0</v>
      </c>
      <c r="O51" s="353">
        <f t="shared" si="43"/>
        <v>0</v>
      </c>
      <c r="P51" s="353">
        <f t="shared" si="43"/>
        <v>0</v>
      </c>
      <c r="Q51" s="353">
        <f t="shared" si="43"/>
        <v>0</v>
      </c>
      <c r="R51" s="353">
        <f t="shared" si="43"/>
        <v>0</v>
      </c>
      <c r="S51" s="353">
        <f t="shared" si="43"/>
        <v>0</v>
      </c>
      <c r="T51" s="353">
        <f t="shared" si="43"/>
        <v>0</v>
      </c>
      <c r="U51" s="353">
        <f t="shared" si="43"/>
        <v>0</v>
      </c>
      <c r="V51" s="353">
        <f t="shared" si="43"/>
        <v>0</v>
      </c>
      <c r="W51" s="353">
        <f t="shared" si="43"/>
        <v>0</v>
      </c>
      <c r="X51" s="353">
        <f t="shared" si="43"/>
        <v>0</v>
      </c>
      <c r="Y51" s="353">
        <f t="shared" si="43"/>
        <v>0</v>
      </c>
      <c r="Z51" s="353">
        <f t="shared" si="43"/>
        <v>0</v>
      </c>
      <c r="AA51" s="353">
        <f t="shared" si="43"/>
        <v>0</v>
      </c>
      <c r="AB51" s="353">
        <f t="shared" si="43"/>
        <v>0</v>
      </c>
      <c r="AC51" s="353">
        <f t="shared" si="43"/>
        <v>0</v>
      </c>
      <c r="AD51" s="353">
        <f t="shared" si="43"/>
        <v>0</v>
      </c>
      <c r="AE51" s="353">
        <f t="shared" si="43"/>
        <v>0</v>
      </c>
      <c r="AF51" s="353">
        <f t="shared" si="43"/>
        <v>0</v>
      </c>
      <c r="AG51" s="353">
        <f t="shared" si="43"/>
        <v>0</v>
      </c>
      <c r="AH51" s="353">
        <f t="shared" si="43"/>
        <v>0</v>
      </c>
      <c r="AI51" s="353">
        <f t="shared" si="43"/>
        <v>0</v>
      </c>
      <c r="AJ51" s="353">
        <f t="shared" si="43"/>
        <v>0</v>
      </c>
      <c r="AK51" s="353">
        <f t="shared" si="43"/>
        <v>0</v>
      </c>
      <c r="AL51" s="354">
        <f t="shared" si="36"/>
        <v>0</v>
      </c>
      <c r="AP51" s="80"/>
      <c r="AQ51" s="65"/>
    </row>
    <row r="52" spans="2:43" ht="15" thickBot="1" x14ac:dyDescent="0.4">
      <c r="B52" s="15"/>
      <c r="C52" s="135">
        <f t="shared" si="34"/>
        <v>8</v>
      </c>
      <c r="D52" s="358">
        <f t="shared" ref="D52:D54" si="44">Z19</f>
        <v>0</v>
      </c>
      <c r="E52" s="361"/>
      <c r="F52" s="361"/>
      <c r="G52" s="361"/>
      <c r="H52" s="358">
        <f t="shared" si="37"/>
        <v>0</v>
      </c>
      <c r="I52" s="358"/>
      <c r="J52" s="358"/>
      <c r="K52" s="358"/>
      <c r="L52" s="362"/>
      <c r="M52" s="353">
        <f t="shared" ref="M52:AB54" si="45">IF($L19&gt;=25,$H52,IF(M$44&lt;=$L19,$H52,IF(M$44&lt;=($L19*($AH19+1)),$H52,0)))</f>
        <v>0</v>
      </c>
      <c r="N52" s="353">
        <f t="shared" si="45"/>
        <v>0</v>
      </c>
      <c r="O52" s="353">
        <f t="shared" si="45"/>
        <v>0</v>
      </c>
      <c r="P52" s="353">
        <f t="shared" si="45"/>
        <v>0</v>
      </c>
      <c r="Q52" s="353">
        <f t="shared" si="45"/>
        <v>0</v>
      </c>
      <c r="R52" s="353">
        <f t="shared" si="45"/>
        <v>0</v>
      </c>
      <c r="S52" s="353">
        <f t="shared" si="45"/>
        <v>0</v>
      </c>
      <c r="T52" s="353">
        <f t="shared" si="45"/>
        <v>0</v>
      </c>
      <c r="U52" s="353">
        <f t="shared" si="45"/>
        <v>0</v>
      </c>
      <c r="V52" s="353">
        <f t="shared" si="45"/>
        <v>0</v>
      </c>
      <c r="W52" s="353">
        <f t="shared" si="45"/>
        <v>0</v>
      </c>
      <c r="X52" s="353">
        <f t="shared" si="45"/>
        <v>0</v>
      </c>
      <c r="Y52" s="353">
        <f t="shared" si="45"/>
        <v>0</v>
      </c>
      <c r="Z52" s="353">
        <f t="shared" si="45"/>
        <v>0</v>
      </c>
      <c r="AA52" s="353">
        <f t="shared" si="45"/>
        <v>0</v>
      </c>
      <c r="AB52" s="353">
        <f t="shared" si="45"/>
        <v>0</v>
      </c>
      <c r="AC52" s="353">
        <f t="shared" ref="AC52:AK52" si="46">IF($L19&gt;=25,$H52,IF(AC$44&lt;=$L19,$H52,IF(AC$44&lt;=($L19*($AH19+1)),$H52,0)))</f>
        <v>0</v>
      </c>
      <c r="AD52" s="353">
        <f t="shared" si="46"/>
        <v>0</v>
      </c>
      <c r="AE52" s="353">
        <f t="shared" si="46"/>
        <v>0</v>
      </c>
      <c r="AF52" s="353">
        <f t="shared" si="46"/>
        <v>0</v>
      </c>
      <c r="AG52" s="353">
        <f t="shared" si="46"/>
        <v>0</v>
      </c>
      <c r="AH52" s="353">
        <f t="shared" si="46"/>
        <v>0</v>
      </c>
      <c r="AI52" s="353">
        <f t="shared" si="46"/>
        <v>0</v>
      </c>
      <c r="AJ52" s="353">
        <f t="shared" si="46"/>
        <v>0</v>
      </c>
      <c r="AK52" s="353">
        <f t="shared" si="46"/>
        <v>0</v>
      </c>
      <c r="AL52" s="354">
        <f t="shared" si="36"/>
        <v>0</v>
      </c>
      <c r="AQ52" s="12"/>
    </row>
    <row r="53" spans="2:43" ht="15" thickBot="1" x14ac:dyDescent="0.4">
      <c r="B53" s="15"/>
      <c r="C53" s="732">
        <f t="shared" si="34"/>
        <v>9</v>
      </c>
      <c r="D53" s="729">
        <f t="shared" si="44"/>
        <v>0</v>
      </c>
      <c r="E53" s="733"/>
      <c r="F53" s="733"/>
      <c r="G53" s="733"/>
      <c r="H53" s="729">
        <f t="shared" si="37"/>
        <v>0</v>
      </c>
      <c r="I53" s="729"/>
      <c r="J53" s="729"/>
      <c r="K53" s="729"/>
      <c r="L53" s="734"/>
      <c r="M53" s="353">
        <f t="shared" si="45"/>
        <v>0</v>
      </c>
      <c r="N53" s="353">
        <f t="shared" ref="N53:AB53" si="47">IF($L20&gt;=25,$H53,IF(N$44&lt;=$L20,$H53,IF(N$44&lt;=($L20*($AH20+1)),$H53,0)))</f>
        <v>0</v>
      </c>
      <c r="O53" s="353">
        <f t="shared" si="47"/>
        <v>0</v>
      </c>
      <c r="P53" s="353">
        <f t="shared" si="47"/>
        <v>0</v>
      </c>
      <c r="Q53" s="353">
        <f t="shared" si="47"/>
        <v>0</v>
      </c>
      <c r="R53" s="353">
        <f t="shared" si="47"/>
        <v>0</v>
      </c>
      <c r="S53" s="353">
        <f t="shared" si="47"/>
        <v>0</v>
      </c>
      <c r="T53" s="353">
        <f t="shared" si="47"/>
        <v>0</v>
      </c>
      <c r="U53" s="353">
        <f t="shared" si="47"/>
        <v>0</v>
      </c>
      <c r="V53" s="353">
        <f t="shared" si="47"/>
        <v>0</v>
      </c>
      <c r="W53" s="353">
        <f t="shared" si="47"/>
        <v>0</v>
      </c>
      <c r="X53" s="353">
        <f t="shared" si="47"/>
        <v>0</v>
      </c>
      <c r="Y53" s="353">
        <f t="shared" si="47"/>
        <v>0</v>
      </c>
      <c r="Z53" s="353">
        <f t="shared" si="47"/>
        <v>0</v>
      </c>
      <c r="AA53" s="353">
        <f t="shared" si="47"/>
        <v>0</v>
      </c>
      <c r="AB53" s="353">
        <f t="shared" si="47"/>
        <v>0</v>
      </c>
      <c r="AC53" s="353">
        <f t="shared" ref="AC53:AK53" si="48">IF($L20&gt;=25,$H53,IF(AC$44&lt;=$L20,$H53,IF(AC$44&lt;=($L20*($AH20+1)),$H53,0)))</f>
        <v>0</v>
      </c>
      <c r="AD53" s="353">
        <f t="shared" si="48"/>
        <v>0</v>
      </c>
      <c r="AE53" s="353">
        <f t="shared" si="48"/>
        <v>0</v>
      </c>
      <c r="AF53" s="353">
        <f t="shared" si="48"/>
        <v>0</v>
      </c>
      <c r="AG53" s="353">
        <f t="shared" si="48"/>
        <v>0</v>
      </c>
      <c r="AH53" s="353">
        <f t="shared" si="48"/>
        <v>0</v>
      </c>
      <c r="AI53" s="353">
        <f t="shared" si="48"/>
        <v>0</v>
      </c>
      <c r="AJ53" s="353">
        <f t="shared" si="48"/>
        <v>0</v>
      </c>
      <c r="AK53" s="353">
        <f t="shared" si="48"/>
        <v>0</v>
      </c>
      <c r="AL53" s="354">
        <f t="shared" si="36"/>
        <v>0</v>
      </c>
      <c r="AQ53" s="12"/>
    </row>
    <row r="54" spans="2:43" ht="15.75" customHeight="1" thickBot="1" x14ac:dyDescent="0.4">
      <c r="B54" s="15"/>
      <c r="C54" s="135">
        <f t="shared" si="34"/>
        <v>10</v>
      </c>
      <c r="D54" s="358">
        <f t="shared" si="44"/>
        <v>0</v>
      </c>
      <c r="E54" s="361"/>
      <c r="F54" s="361"/>
      <c r="G54" s="361"/>
      <c r="H54" s="358">
        <f t="shared" si="37"/>
        <v>0</v>
      </c>
      <c r="I54" s="358"/>
      <c r="J54" s="358"/>
      <c r="K54" s="358"/>
      <c r="L54" s="362"/>
      <c r="M54" s="353">
        <f t="shared" si="45"/>
        <v>0</v>
      </c>
      <c r="N54" s="353">
        <f t="shared" si="45"/>
        <v>0</v>
      </c>
      <c r="O54" s="353">
        <f t="shared" si="45"/>
        <v>0</v>
      </c>
      <c r="P54" s="353">
        <f t="shared" si="45"/>
        <v>0</v>
      </c>
      <c r="Q54" s="353">
        <f t="shared" si="45"/>
        <v>0</v>
      </c>
      <c r="R54" s="353">
        <f t="shared" si="45"/>
        <v>0</v>
      </c>
      <c r="S54" s="353">
        <f t="shared" si="45"/>
        <v>0</v>
      </c>
      <c r="T54" s="353">
        <f t="shared" si="45"/>
        <v>0</v>
      </c>
      <c r="U54" s="353">
        <f t="shared" si="45"/>
        <v>0</v>
      </c>
      <c r="V54" s="353">
        <f t="shared" si="45"/>
        <v>0</v>
      </c>
      <c r="W54" s="353">
        <f t="shared" si="45"/>
        <v>0</v>
      </c>
      <c r="X54" s="353">
        <f t="shared" si="45"/>
        <v>0</v>
      </c>
      <c r="Y54" s="353">
        <f t="shared" si="45"/>
        <v>0</v>
      </c>
      <c r="Z54" s="353">
        <f t="shared" si="45"/>
        <v>0</v>
      </c>
      <c r="AA54" s="353">
        <f t="shared" si="45"/>
        <v>0</v>
      </c>
      <c r="AB54" s="353">
        <f t="shared" si="45"/>
        <v>0</v>
      </c>
      <c r="AC54" s="353">
        <f t="shared" ref="AC54:AK54" si="49">IF($L21&gt;=25,$H54,IF(AC$44&lt;=$L21,$H54,IF(AC$44&lt;=($L21*($AH21+1)),$H54,0)))</f>
        <v>0</v>
      </c>
      <c r="AD54" s="353">
        <f t="shared" si="49"/>
        <v>0</v>
      </c>
      <c r="AE54" s="353">
        <f t="shared" si="49"/>
        <v>0</v>
      </c>
      <c r="AF54" s="353">
        <f t="shared" si="49"/>
        <v>0</v>
      </c>
      <c r="AG54" s="353">
        <f t="shared" si="49"/>
        <v>0</v>
      </c>
      <c r="AH54" s="353">
        <f t="shared" si="49"/>
        <v>0</v>
      </c>
      <c r="AI54" s="353">
        <f t="shared" si="49"/>
        <v>0</v>
      </c>
      <c r="AJ54" s="353">
        <f t="shared" si="49"/>
        <v>0</v>
      </c>
      <c r="AK54" s="353">
        <f t="shared" si="49"/>
        <v>0</v>
      </c>
      <c r="AL54" s="355">
        <f>SUM(S54:AK54)</f>
        <v>0</v>
      </c>
      <c r="AQ54" s="12"/>
    </row>
    <row r="55" spans="2:43" ht="15" thickBot="1" x14ac:dyDescent="0.4">
      <c r="B55" s="15"/>
      <c r="C55" s="137"/>
      <c r="D55" s="359"/>
      <c r="E55" s="359"/>
      <c r="F55" s="359"/>
      <c r="G55" s="359"/>
      <c r="H55" s="360"/>
      <c r="I55" s="360"/>
      <c r="J55" s="360"/>
      <c r="K55" s="360"/>
      <c r="L55" s="363" t="s">
        <v>39</v>
      </c>
      <c r="M55" s="356">
        <f t="shared" ref="M55:AK55" si="50">SUM(M45:M54)</f>
        <v>0</v>
      </c>
      <c r="N55" s="356">
        <f t="shared" si="50"/>
        <v>0</v>
      </c>
      <c r="O55" s="356">
        <f t="shared" si="50"/>
        <v>0</v>
      </c>
      <c r="P55" s="356">
        <f t="shared" si="50"/>
        <v>0</v>
      </c>
      <c r="Q55" s="356">
        <f t="shared" si="50"/>
        <v>0</v>
      </c>
      <c r="R55" s="356">
        <f t="shared" si="50"/>
        <v>0</v>
      </c>
      <c r="S55" s="356">
        <f t="shared" si="50"/>
        <v>0</v>
      </c>
      <c r="T55" s="356">
        <f t="shared" si="50"/>
        <v>0</v>
      </c>
      <c r="U55" s="356">
        <f t="shared" si="50"/>
        <v>0</v>
      </c>
      <c r="V55" s="356">
        <f t="shared" si="50"/>
        <v>0</v>
      </c>
      <c r="W55" s="356">
        <f t="shared" si="50"/>
        <v>0</v>
      </c>
      <c r="X55" s="356">
        <f t="shared" si="50"/>
        <v>0</v>
      </c>
      <c r="Y55" s="356">
        <f t="shared" si="50"/>
        <v>0</v>
      </c>
      <c r="Z55" s="356">
        <f t="shared" si="50"/>
        <v>0</v>
      </c>
      <c r="AA55" s="356">
        <f t="shared" si="50"/>
        <v>0</v>
      </c>
      <c r="AB55" s="356">
        <f t="shared" si="50"/>
        <v>0</v>
      </c>
      <c r="AC55" s="356">
        <f t="shared" si="50"/>
        <v>0</v>
      </c>
      <c r="AD55" s="356">
        <f t="shared" si="50"/>
        <v>0</v>
      </c>
      <c r="AE55" s="356">
        <f t="shared" si="50"/>
        <v>0</v>
      </c>
      <c r="AF55" s="356">
        <f t="shared" si="50"/>
        <v>0</v>
      </c>
      <c r="AG55" s="356">
        <f t="shared" si="50"/>
        <v>0</v>
      </c>
      <c r="AH55" s="356">
        <f t="shared" si="50"/>
        <v>0</v>
      </c>
      <c r="AI55" s="356">
        <f t="shared" si="50"/>
        <v>0</v>
      </c>
      <c r="AJ55" s="356">
        <f t="shared" si="50"/>
        <v>0</v>
      </c>
      <c r="AK55" s="356">
        <f t="shared" si="50"/>
        <v>0</v>
      </c>
      <c r="AL55" s="357">
        <f>SUM(AL45:AL54)</f>
        <v>0</v>
      </c>
      <c r="AQ55" s="12"/>
    </row>
    <row r="56" spans="2:43" ht="24.75" customHeight="1" thickBot="1" x14ac:dyDescent="0.4">
      <c r="B56" s="15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1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3"/>
      <c r="AP56" s="80"/>
      <c r="AQ56" s="12"/>
    </row>
    <row r="57" spans="2:43" ht="24.75" customHeight="1" x14ac:dyDescent="0.3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P57" s="80"/>
      <c r="AQ57" s="12"/>
    </row>
    <row r="58" spans="2:43" x14ac:dyDescent="0.3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P58" s="80"/>
      <c r="AQ58" s="12"/>
    </row>
    <row r="59" spans="2:43" x14ac:dyDescent="0.3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P59" s="80"/>
      <c r="AQ59" s="12"/>
    </row>
    <row r="60" spans="2:43" ht="15" thickBot="1" x14ac:dyDescent="0.4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2"/>
    </row>
    <row r="61" spans="2:43" x14ac:dyDescent="0.35">
      <c r="AG61" s="3"/>
      <c r="AH61" s="3"/>
      <c r="AP61" s="80"/>
    </row>
    <row r="62" spans="2:43" x14ac:dyDescent="0.35">
      <c r="AG62" s="3"/>
      <c r="AH62" s="3"/>
      <c r="AP62" s="80"/>
    </row>
    <row r="63" spans="2:43" x14ac:dyDescent="0.35">
      <c r="AP63" s="80"/>
    </row>
    <row r="64" spans="2:43" x14ac:dyDescent="0.35">
      <c r="AP64" s="80"/>
    </row>
    <row r="65" spans="3:42" x14ac:dyDescent="0.35">
      <c r="AP65" s="80"/>
    </row>
    <row r="66" spans="3:42" x14ac:dyDescent="0.35">
      <c r="AP66" s="80"/>
    </row>
    <row r="67" spans="3:42" x14ac:dyDescent="0.35">
      <c r="AP67" s="80"/>
    </row>
    <row r="68" spans="3:42" x14ac:dyDescent="0.35">
      <c r="C68" s="3"/>
      <c r="AG68" s="3"/>
      <c r="AH68" s="3"/>
      <c r="AP68" s="80"/>
    </row>
    <row r="69" spans="3:42" x14ac:dyDescent="0.35">
      <c r="C69" s="3"/>
      <c r="AG69" s="3"/>
      <c r="AH69" s="3"/>
      <c r="AP69" s="80"/>
    </row>
    <row r="70" spans="3:42" x14ac:dyDescent="0.35">
      <c r="C70" s="3"/>
      <c r="AG70" s="3"/>
      <c r="AH70" s="3"/>
      <c r="AP70" s="80"/>
    </row>
    <row r="71" spans="3:42" x14ac:dyDescent="0.35">
      <c r="C71" s="3"/>
      <c r="AG71" s="3"/>
      <c r="AH71" s="3"/>
      <c r="AP71" s="80"/>
    </row>
    <row r="72" spans="3:42" x14ac:dyDescent="0.35">
      <c r="C72" s="3"/>
      <c r="AG72" s="3"/>
      <c r="AH72" s="3"/>
      <c r="AP72" s="80"/>
    </row>
    <row r="73" spans="3:42" x14ac:dyDescent="0.35">
      <c r="C73" s="3"/>
      <c r="AG73" s="3"/>
      <c r="AH73" s="3"/>
      <c r="AP73" s="80"/>
    </row>
    <row r="74" spans="3:42" x14ac:dyDescent="0.35">
      <c r="C74" s="3"/>
      <c r="AG74" s="3"/>
      <c r="AH74" s="3"/>
      <c r="AP74" s="80"/>
    </row>
    <row r="75" spans="3:42" x14ac:dyDescent="0.35">
      <c r="C75" s="3"/>
      <c r="AG75" s="3"/>
      <c r="AH75" s="3"/>
      <c r="AP75" s="80"/>
    </row>
    <row r="76" spans="3:42" x14ac:dyDescent="0.35">
      <c r="C76" s="3"/>
      <c r="AG76" s="3"/>
      <c r="AH76" s="3"/>
      <c r="AP76" s="80"/>
    </row>
    <row r="77" spans="3:42" x14ac:dyDescent="0.35">
      <c r="C77" s="3"/>
      <c r="AG77" s="3"/>
      <c r="AH77" s="3"/>
      <c r="AP77" s="80"/>
    </row>
    <row r="78" spans="3:42" x14ac:dyDescent="0.35">
      <c r="C78" s="3"/>
      <c r="AG78" s="3"/>
      <c r="AH78" s="3"/>
      <c r="AP78" s="80"/>
    </row>
    <row r="79" spans="3:42" x14ac:dyDescent="0.35">
      <c r="C79" s="3"/>
      <c r="AG79" s="3"/>
      <c r="AH79" s="3"/>
      <c r="AP79" s="80"/>
    </row>
    <row r="80" spans="3:42" x14ac:dyDescent="0.35">
      <c r="C80" s="3"/>
      <c r="AG80" s="3"/>
      <c r="AH80" s="3"/>
      <c r="AP80" s="80"/>
    </row>
    <row r="81" spans="3:42" x14ac:dyDescent="0.35">
      <c r="C81" s="3"/>
      <c r="AG81" s="3"/>
      <c r="AH81" s="3"/>
      <c r="AP81" s="80"/>
    </row>
    <row r="82" spans="3:42" x14ac:dyDescent="0.35">
      <c r="C82" s="3"/>
      <c r="AG82" s="3"/>
      <c r="AH82" s="3"/>
      <c r="AP82" s="80"/>
    </row>
    <row r="83" spans="3:42" x14ac:dyDescent="0.35">
      <c r="C83" s="3"/>
      <c r="AG83" s="3"/>
      <c r="AH83" s="3"/>
      <c r="AP83" s="80"/>
    </row>
    <row r="84" spans="3:42" x14ac:dyDescent="0.35">
      <c r="C84" s="3"/>
      <c r="AG84" s="3"/>
      <c r="AH84" s="3"/>
      <c r="AP84" s="80"/>
    </row>
    <row r="85" spans="3:42" x14ac:dyDescent="0.35">
      <c r="C85" s="3"/>
      <c r="AG85" s="3"/>
      <c r="AH85" s="3"/>
      <c r="AP85" s="80"/>
    </row>
    <row r="86" spans="3:42" x14ac:dyDescent="0.35">
      <c r="C86" s="3"/>
      <c r="AG86" s="3"/>
      <c r="AH86" s="3"/>
      <c r="AP86" s="80"/>
    </row>
    <row r="87" spans="3:42" x14ac:dyDescent="0.35">
      <c r="C87" s="3"/>
      <c r="AG87" s="3"/>
      <c r="AH87" s="3"/>
      <c r="AP87" s="80"/>
    </row>
    <row r="88" spans="3:42" x14ac:dyDescent="0.35">
      <c r="C88" s="3"/>
      <c r="AG88" s="3"/>
      <c r="AH88" s="3"/>
      <c r="AP88" s="80"/>
    </row>
    <row r="89" spans="3:42" x14ac:dyDescent="0.35">
      <c r="C89" s="3"/>
      <c r="AG89" s="3"/>
      <c r="AH89" s="3"/>
      <c r="AP89" s="80"/>
    </row>
    <row r="90" spans="3:42" x14ac:dyDescent="0.35">
      <c r="C90" s="3"/>
      <c r="AG90" s="3"/>
      <c r="AH90" s="3"/>
      <c r="AP90" s="80"/>
    </row>
    <row r="91" spans="3:42" x14ac:dyDescent="0.35">
      <c r="C91" s="3"/>
      <c r="AG91" s="3"/>
      <c r="AH91" s="3"/>
      <c r="AP91" s="80"/>
    </row>
    <row r="92" spans="3:42" x14ac:dyDescent="0.35">
      <c r="C92" s="3"/>
      <c r="AG92" s="3"/>
      <c r="AH92" s="3"/>
      <c r="AP92" s="80"/>
    </row>
    <row r="93" spans="3:42" x14ac:dyDescent="0.35">
      <c r="C93" s="3"/>
      <c r="AG93" s="3"/>
      <c r="AH93" s="3"/>
      <c r="AP93" s="80"/>
    </row>
    <row r="94" spans="3:42" x14ac:dyDescent="0.35">
      <c r="C94" s="3"/>
      <c r="AG94" s="3"/>
      <c r="AH94" s="3"/>
      <c r="AP94" s="80"/>
    </row>
    <row r="96" spans="3:42" x14ac:dyDescent="0.35">
      <c r="C96" s="3"/>
      <c r="AG96" s="3"/>
      <c r="AH96" s="3"/>
      <c r="AP96" s="80"/>
    </row>
    <row r="98" spans="3:42" x14ac:dyDescent="0.35">
      <c r="C98" s="3"/>
      <c r="AG98" s="3"/>
      <c r="AH98" s="3"/>
      <c r="AP98" s="80"/>
    </row>
    <row r="100" spans="3:42" x14ac:dyDescent="0.35">
      <c r="C100" s="3"/>
      <c r="AG100" s="3"/>
      <c r="AH100" s="3"/>
      <c r="AP100" s="80"/>
    </row>
    <row r="102" spans="3:42" x14ac:dyDescent="0.35">
      <c r="C102" s="3"/>
      <c r="AG102" s="3"/>
      <c r="AH102" s="3"/>
      <c r="AP102" s="80"/>
    </row>
    <row r="104" spans="3:42" x14ac:dyDescent="0.35">
      <c r="C104" s="3"/>
      <c r="AG104" s="3"/>
      <c r="AH104" s="3"/>
      <c r="AP104" s="80"/>
    </row>
    <row r="106" spans="3:42" x14ac:dyDescent="0.35">
      <c r="C106" s="3"/>
      <c r="AG106" s="3"/>
      <c r="AH106" s="3"/>
      <c r="AP106" s="80"/>
    </row>
    <row r="108" spans="3:42" x14ac:dyDescent="0.35">
      <c r="C108" s="3"/>
      <c r="AG108" s="3"/>
      <c r="AH108" s="3"/>
      <c r="AP108" s="80"/>
    </row>
    <row r="109" spans="3:42" x14ac:dyDescent="0.35">
      <c r="C109" s="3"/>
      <c r="AG109" s="3"/>
      <c r="AH109" s="3"/>
      <c r="AP109" s="3">
        <v>76</v>
      </c>
    </row>
    <row r="110" spans="3:42" x14ac:dyDescent="0.35">
      <c r="C110" s="3"/>
      <c r="AG110" s="3"/>
      <c r="AH110" s="3"/>
      <c r="AP110" s="80">
        <v>77</v>
      </c>
    </row>
    <row r="111" spans="3:42" x14ac:dyDescent="0.35">
      <c r="C111" s="3"/>
      <c r="AG111" s="3"/>
      <c r="AH111" s="3"/>
      <c r="AP111" s="3">
        <v>78</v>
      </c>
    </row>
  </sheetData>
  <sheetProtection algorithmName="SHA-512" hashValue="ceXsIpw+IhUDeYbSPmzegCTH0IwUTBdFxo8fmvx6r4VLpeapAp5AW8cDHFOcMBEUyIYeL6tb1NVQ1w3df5WHYA==" saltValue="OprF4yEHX7FMOwWpOUDLcg==" spinCount="100000" sheet="1" objects="1" scenarios="1"/>
  <protectedRanges>
    <protectedRange sqref="U10:Y14 AF18:AH21 AF10:AH14 AJ19:AK20 AJ10:AK14 D18:D21 N16:Q16 AF16:AH16 V16:Y16 U18:Y21 D14 I16:K16 M10:Q14 F10:K14 F18:Q21" name="Folha5"/>
    <protectedRange sqref="D16 F16:G16" name="Folha5_2"/>
    <protectedRange sqref="M16" name="Folha5_3"/>
    <protectedRange sqref="U16" name="Folha5_4"/>
    <protectedRange sqref="AJ16:AK16 AJ18:AK18 AJ21:AK21" name="Folha5_5"/>
    <protectedRange sqref="D10:D13" name="Folha5_1"/>
    <protectedRange sqref="E10:E14" name="Folha4"/>
    <protectedRange sqref="E16" name="Folha4_1"/>
    <protectedRange sqref="E18:E21" name="Folha4_2"/>
  </protectedRanges>
  <mergeCells count="29">
    <mergeCell ref="M29:AL29"/>
    <mergeCell ref="M30:AK30"/>
    <mergeCell ref="C25:D25"/>
    <mergeCell ref="C26:D26"/>
    <mergeCell ref="H31:I31"/>
    <mergeCell ref="H44:I44"/>
    <mergeCell ref="C3:E3"/>
    <mergeCell ref="C4:L4"/>
    <mergeCell ref="C5:E5"/>
    <mergeCell ref="C23:D23"/>
    <mergeCell ref="C24:D24"/>
    <mergeCell ref="H10:H21"/>
    <mergeCell ref="C9:F9"/>
    <mergeCell ref="C15:F15"/>
    <mergeCell ref="C17:F17"/>
    <mergeCell ref="U6:AI6"/>
    <mergeCell ref="AJ6:AP6"/>
    <mergeCell ref="M7:R7"/>
    <mergeCell ref="U7:Z7"/>
    <mergeCell ref="AC7:AD7"/>
    <mergeCell ref="M6:T6"/>
    <mergeCell ref="R9:R21"/>
    <mergeCell ref="S9:S21"/>
    <mergeCell ref="T9:T21"/>
    <mergeCell ref="M9:M21"/>
    <mergeCell ref="N9:N21"/>
    <mergeCell ref="O9:O21"/>
    <mergeCell ref="P9:P21"/>
    <mergeCell ref="Q9:Q21"/>
  </mergeCells>
  <hyperlinks>
    <hyperlink ref="B1" location="'0.Ajuda'!A1" display="Home" xr:uid="{00000000-0004-0000-0500-000000000000}"/>
  </hyperlinks>
  <pageMargins left="0.7" right="0.7" top="0.75" bottom="0.75" header="0.3" footer="0.3"/>
  <pageSetup paperSize="9" scale="20" fitToHeight="0" orientation="landscape" r:id="rId1"/>
  <ignoredErrors>
    <ignoredError sqref="AB2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500-000000000000}">
          <x14:formula1>
            <xm:f>'16. Fatores de conversão'!$M$2:$M$3</xm:f>
          </x14:formula1>
          <xm:sqref>E16 E10:E14 E18:E21</xm:sqref>
        </x14:dataValidation>
        <x14:dataValidation type="list" allowBlank="1" showInputMessage="1" showErrorMessage="1" xr:uid="{00000000-0002-0000-0500-000001000000}">
          <x14:formula1>
            <xm:f>'15. Valores-Padrão'!$C$32</xm:f>
          </x14:formula1>
          <xm:sqref>F16</xm:sqref>
        </x14:dataValidation>
        <x14:dataValidation type="list" allowBlank="1" showInputMessage="1" showErrorMessage="1" xr:uid="{00000000-0002-0000-0500-000002000000}">
          <x14:formula1>
            <xm:f>'15. Valores-Padrão'!$C$33:$C$34</xm:f>
          </x14:formula1>
          <xm:sqref>F10:F14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D109"/>
  <sheetViews>
    <sheetView showGridLines="0" zoomScale="70" zoomScaleNormal="70" workbookViewId="0"/>
  </sheetViews>
  <sheetFormatPr defaultColWidth="9.1796875" defaultRowHeight="14.5" x14ac:dyDescent="0.35"/>
  <cols>
    <col min="1" max="2" width="9.1796875" style="3"/>
    <col min="3" max="3" width="11.54296875" style="1" customWidth="1"/>
    <col min="4" max="4" width="37.7265625" style="3" bestFit="1" customWidth="1"/>
    <col min="5" max="5" width="21.7265625" style="3" customWidth="1"/>
    <col min="6" max="6" width="62.26953125" style="3" customWidth="1"/>
    <col min="7" max="7" width="33.7265625" style="3" customWidth="1"/>
    <col min="8" max="9" width="18.1796875" style="3" customWidth="1"/>
    <col min="10" max="27" width="13.54296875" style="3" customWidth="1"/>
    <col min="28" max="31" width="13.54296875" style="4" customWidth="1"/>
    <col min="32" max="32" width="13.54296875" style="3" customWidth="1"/>
    <col min="33" max="33" width="16" style="3" customWidth="1"/>
    <col min="34" max="36" width="13.54296875" style="3" customWidth="1"/>
    <col min="37" max="37" width="12.81640625" style="3" customWidth="1"/>
    <col min="38" max="38" width="9.1796875" style="3"/>
    <col min="39" max="39" width="11.81640625" style="3" customWidth="1"/>
    <col min="40" max="42" width="9.1796875" style="3"/>
    <col min="43" max="43" width="18.54296875" style="3" customWidth="1"/>
    <col min="44" max="44" width="25.7265625" style="3" customWidth="1"/>
    <col min="45" max="48" width="18.54296875" style="3" customWidth="1"/>
    <col min="49" max="52" width="11.26953125" style="3" customWidth="1"/>
    <col min="53" max="16384" width="9.1796875" style="3"/>
  </cols>
  <sheetData>
    <row r="1" spans="2:56" ht="15" thickBot="1" x14ac:dyDescent="0.4">
      <c r="B1" s="773" t="s">
        <v>490</v>
      </c>
    </row>
    <row r="2" spans="2:56" x14ac:dyDescent="0.3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60"/>
      <c r="AC2" s="60"/>
      <c r="AD2" s="60"/>
      <c r="AE2" s="60"/>
      <c r="AF2" s="7"/>
      <c r="AG2" s="7"/>
      <c r="AH2" s="7"/>
      <c r="AI2" s="7"/>
      <c r="AJ2" s="7"/>
      <c r="AK2" s="7"/>
      <c r="AL2" s="7"/>
      <c r="AM2" s="8"/>
    </row>
    <row r="3" spans="2:56" ht="21" x14ac:dyDescent="0.35">
      <c r="B3" s="15"/>
      <c r="C3" s="1002" t="s">
        <v>21</v>
      </c>
      <c r="D3" s="1002"/>
      <c r="E3" s="1002"/>
      <c r="F3" s="10"/>
      <c r="G3" s="864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M3" s="12"/>
    </row>
    <row r="4" spans="2:56" ht="50.25" customHeight="1" x14ac:dyDescent="0.35">
      <c r="B4" s="15"/>
      <c r="C4" s="1003" t="s">
        <v>51</v>
      </c>
      <c r="D4" s="1003"/>
      <c r="E4" s="1003"/>
      <c r="F4" s="1003"/>
      <c r="G4" s="1003"/>
      <c r="H4" s="1003"/>
      <c r="I4" s="100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8"/>
      <c r="AC4" s="38"/>
      <c r="AD4" s="38"/>
      <c r="AE4" s="38"/>
      <c r="AF4" s="11"/>
      <c r="AG4" s="11"/>
      <c r="AH4" s="11"/>
      <c r="AI4" s="11"/>
      <c r="AJ4" s="11"/>
      <c r="AM4" s="12"/>
    </row>
    <row r="5" spans="2:56" ht="38.25" customHeight="1" thickBot="1" x14ac:dyDescent="0.4">
      <c r="B5" s="15"/>
      <c r="C5" s="1004" t="s">
        <v>23</v>
      </c>
      <c r="D5" s="1004"/>
      <c r="E5" s="1004"/>
      <c r="F5" s="61"/>
      <c r="G5" s="865"/>
      <c r="H5" s="61"/>
      <c r="I5" s="6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M5" s="12"/>
      <c r="AQ5" s="11"/>
      <c r="AR5" s="11"/>
      <c r="AS5" s="11"/>
      <c r="AT5" s="11"/>
      <c r="AU5" s="11"/>
      <c r="AV5" s="11"/>
    </row>
    <row r="6" spans="2:56" s="66" customFormat="1" ht="15" thickBot="1" x14ac:dyDescent="0.4">
      <c r="B6" s="62"/>
      <c r="C6" s="63"/>
      <c r="D6" s="64"/>
      <c r="E6" s="64"/>
      <c r="F6" s="64"/>
      <c r="G6" s="64"/>
      <c r="H6" s="64"/>
      <c r="I6" s="64"/>
      <c r="J6" s="976" t="s">
        <v>13</v>
      </c>
      <c r="K6" s="977"/>
      <c r="L6" s="977"/>
      <c r="M6" s="977"/>
      <c r="N6" s="977"/>
      <c r="O6" s="977"/>
      <c r="P6" s="977"/>
      <c r="Q6" s="978"/>
      <c r="R6" s="976" t="s">
        <v>15</v>
      </c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8"/>
      <c r="AG6" s="976" t="s">
        <v>0</v>
      </c>
      <c r="AH6" s="977"/>
      <c r="AI6" s="977"/>
      <c r="AJ6" s="977"/>
      <c r="AK6" s="978"/>
      <c r="AM6" s="146"/>
      <c r="AR6" s="64"/>
      <c r="AS6" s="172"/>
      <c r="AT6" s="172"/>
      <c r="AU6" s="64"/>
      <c r="AV6" s="64"/>
      <c r="AW6" s="64"/>
    </row>
    <row r="7" spans="2:56" s="80" customFormat="1" ht="66" customHeight="1" thickBot="1" x14ac:dyDescent="0.4">
      <c r="B7" s="67"/>
      <c r="C7" s="68"/>
      <c r="D7" s="69"/>
      <c r="E7" s="69"/>
      <c r="F7" s="69"/>
      <c r="G7" s="69"/>
      <c r="H7" s="70" t="s">
        <v>106</v>
      </c>
      <c r="I7" s="173" t="s">
        <v>413</v>
      </c>
      <c r="J7" s="987" t="s">
        <v>130</v>
      </c>
      <c r="K7" s="988"/>
      <c r="L7" s="988"/>
      <c r="M7" s="988"/>
      <c r="N7" s="988"/>
      <c r="O7" s="988"/>
      <c r="P7" s="72" t="s">
        <v>165</v>
      </c>
      <c r="Q7" s="660" t="s">
        <v>134</v>
      </c>
      <c r="R7" s="987" t="s">
        <v>139</v>
      </c>
      <c r="S7" s="988"/>
      <c r="T7" s="988"/>
      <c r="U7" s="988"/>
      <c r="V7" s="988"/>
      <c r="W7" s="988"/>
      <c r="X7" s="73" t="s">
        <v>93</v>
      </c>
      <c r="Y7" s="74" t="s">
        <v>2</v>
      </c>
      <c r="Z7" s="989" t="s">
        <v>3</v>
      </c>
      <c r="AA7" s="989"/>
      <c r="AB7" s="74" t="s">
        <v>141</v>
      </c>
      <c r="AC7" s="75" t="s">
        <v>142</v>
      </c>
      <c r="AD7" s="76" t="s">
        <v>94</v>
      </c>
      <c r="AE7" s="77" t="s">
        <v>146</v>
      </c>
      <c r="AF7" s="78" t="s">
        <v>147</v>
      </c>
      <c r="AG7" s="163" t="s">
        <v>153</v>
      </c>
      <c r="AH7" s="505" t="s">
        <v>109</v>
      </c>
      <c r="AI7" s="160" t="s">
        <v>103</v>
      </c>
      <c r="AJ7" s="497" t="s">
        <v>365</v>
      </c>
      <c r="AK7" s="162" t="s">
        <v>1</v>
      </c>
      <c r="AL7" s="69"/>
      <c r="AM7" s="146"/>
      <c r="AO7" s="69"/>
      <c r="AP7" s="69"/>
      <c r="AQ7" s="69"/>
      <c r="AR7" s="69"/>
      <c r="AS7" s="172"/>
      <c r="AT7" s="172"/>
      <c r="AY7" s="69"/>
      <c r="AZ7" s="69"/>
      <c r="BA7" s="69"/>
      <c r="BB7" s="69"/>
      <c r="BC7" s="69"/>
      <c r="BD7" s="69"/>
    </row>
    <row r="8" spans="2:56" s="80" customFormat="1" ht="63" customHeight="1" thickBot="1" x14ac:dyDescent="0.35">
      <c r="B8" s="67"/>
      <c r="C8" s="153" t="s">
        <v>10</v>
      </c>
      <c r="D8" s="154" t="s">
        <v>11</v>
      </c>
      <c r="E8" s="155" t="s">
        <v>397</v>
      </c>
      <c r="F8" s="154" t="s">
        <v>25</v>
      </c>
      <c r="G8" s="154" t="s">
        <v>528</v>
      </c>
      <c r="H8" s="156" t="s">
        <v>148</v>
      </c>
      <c r="I8" s="154" t="s">
        <v>105</v>
      </c>
      <c r="J8" s="661" t="str">
        <f>'1. Identificação Ben. Oper.'!D52</f>
        <v>Energia Elétrica</v>
      </c>
      <c r="K8" s="160" t="str">
        <f>IF('1. Identificação Ben. Oper.'!E52="","",'1. Identificação Ben. Oper.'!E52)</f>
        <v>Gás Natural</v>
      </c>
      <c r="L8" s="160" t="str">
        <f>IF('1. Identificação Ben. Oper.'!F52="","",'1. Identificação Ben. Oper.'!F52)</f>
        <v/>
      </c>
      <c r="M8" s="160" t="str">
        <f>IF('1. Identificação Ben. Oper.'!G52="","",'1. Identificação Ben. Oper.'!G52)</f>
        <v/>
      </c>
      <c r="N8" s="160" t="str">
        <f>IF('1. Identificação Ben. Oper.'!H52="","",'1. Identificação Ben. Oper.'!H52)</f>
        <v/>
      </c>
      <c r="O8" s="159" t="s">
        <v>61</v>
      </c>
      <c r="P8" s="159" t="s">
        <v>4</v>
      </c>
      <c r="Q8" s="159" t="s">
        <v>5</v>
      </c>
      <c r="R8" s="158" t="str">
        <f t="shared" ref="R8:W8" si="0">+J8</f>
        <v>Energia Elétrica</v>
      </c>
      <c r="S8" s="159" t="str">
        <f t="shared" si="0"/>
        <v>Gás Natural</v>
      </c>
      <c r="T8" s="159" t="str">
        <f t="shared" si="0"/>
        <v/>
      </c>
      <c r="U8" s="159" t="str">
        <f t="shared" si="0"/>
        <v/>
      </c>
      <c r="V8" s="159" t="str">
        <f t="shared" si="0"/>
        <v/>
      </c>
      <c r="W8" s="159" t="str">
        <f t="shared" si="0"/>
        <v>Total</v>
      </c>
      <c r="X8" s="160" t="s">
        <v>5</v>
      </c>
      <c r="Y8" s="160" t="s">
        <v>6</v>
      </c>
      <c r="Z8" s="160" t="s">
        <v>140</v>
      </c>
      <c r="AA8" s="160" t="s">
        <v>4</v>
      </c>
      <c r="AB8" s="160" t="s">
        <v>7</v>
      </c>
      <c r="AC8" s="156" t="s">
        <v>5</v>
      </c>
      <c r="AD8" s="156" t="s">
        <v>91</v>
      </c>
      <c r="AE8" s="161" t="s">
        <v>145</v>
      </c>
      <c r="AF8" s="162" t="s">
        <v>95</v>
      </c>
      <c r="AG8" s="154" t="s">
        <v>91</v>
      </c>
      <c r="AH8" s="164" t="s">
        <v>91</v>
      </c>
      <c r="AI8" s="160" t="s">
        <v>91</v>
      </c>
      <c r="AJ8" s="160" t="s">
        <v>91</v>
      </c>
      <c r="AK8" s="162" t="s">
        <v>105</v>
      </c>
      <c r="AL8" s="175"/>
      <c r="AM8" s="146"/>
      <c r="AO8" s="69"/>
      <c r="AP8" s="69"/>
      <c r="AQ8" s="69"/>
      <c r="AR8" s="69"/>
      <c r="AS8" s="172"/>
      <c r="AT8" s="172"/>
      <c r="AY8" s="69"/>
      <c r="AZ8" s="39"/>
      <c r="BA8" s="69"/>
      <c r="BB8" s="69"/>
      <c r="BC8" s="69"/>
      <c r="BD8" s="69"/>
    </row>
    <row r="9" spans="2:56" s="80" customFormat="1" ht="36.75" customHeight="1" x14ac:dyDescent="0.35">
      <c r="B9" s="67"/>
      <c r="C9" s="1017" t="s">
        <v>466</v>
      </c>
      <c r="D9" s="1018"/>
      <c r="E9" s="1018"/>
      <c r="F9" s="1018"/>
      <c r="G9" s="866"/>
      <c r="H9" s="165"/>
      <c r="I9" s="165"/>
      <c r="J9" s="1022" t="str">
        <f>IF('1. Identificação Ben. Oper.'!D53="","",IF(AND($D$10="",$D$11="",$D$12="",$D$13="",$D$14="",$D$15="",$D$16="",$D$17="",$D$18="",$D$19=""),"",'1. Identificação Ben. Oper.'!D53))</f>
        <v/>
      </c>
      <c r="K9" s="1024" t="str">
        <f>IF('1. Identificação Ben. Oper.'!E53="","",IF(AND($D$10="",$D$11="",$D$12="",$D$13="",$D$14="",$D$15="",$D$16="",$D$17="",$D$18="",$D$19=""),"",'1. Identificação Ben. Oper.'!E53))</f>
        <v/>
      </c>
      <c r="L9" s="1024" t="str">
        <f>IF('1. Identificação Ben. Oper.'!F53="","",IF(AND($D$10="",$D$11="",$D$12="",$D$13="",$D$14="",$D$15="",$D$16="",$D$17="",$D$18="",$D$19=""),"",'1. Identificação Ben. Oper.'!F53))</f>
        <v/>
      </c>
      <c r="M9" s="1024" t="str">
        <f>IF('1. Identificação Ben. Oper.'!G53="","",IF(AND($D$10="",$D$11="",$D$12="",$D$13="",$D$14="",$D$15="",$D$16="",$D$17="",$D$18="",$D$19=""),"",'1. Identificação Ben. Oper.'!G53))</f>
        <v/>
      </c>
      <c r="N9" s="1024" t="str">
        <f>IF('1. Identificação Ben. Oper.'!H53="","",IF(AND($D$10="",$D$11="",$D$12="",$D$13="",$D$14="",$D$15="",$D$16="",$D$17="",$D$18="",$D$19=""),"",'1. Identificação Ben. Oper.'!H53))</f>
        <v/>
      </c>
      <c r="O9" s="1012">
        <f>+SUM(J9:N9)</f>
        <v>0</v>
      </c>
      <c r="P9" s="1015">
        <f>IF(J9="",0,IF(J9=0,0,(+VLOOKUP($J$8,'16. Fatores de conversão'!$A$5:$I$13,6,FALSE)*J9)))+IF(K9="",0,IF(K9=0,0,(+VLOOKUP($K$8,'16.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</f>
        <v>0</v>
      </c>
      <c r="Q9" s="1000">
        <f>+SUMPRODUCT('1. Identificação Ben. Oper.'!$D$58:$H$58,J9:N9)</f>
        <v>0</v>
      </c>
      <c r="R9" s="166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7"/>
      <c r="AG9" s="165"/>
      <c r="AH9" s="165"/>
      <c r="AI9" s="165"/>
      <c r="AJ9" s="165"/>
      <c r="AK9" s="167"/>
      <c r="AL9" s="69"/>
      <c r="AM9" s="146"/>
      <c r="AO9" s="69"/>
      <c r="AP9" s="69"/>
      <c r="AQ9" s="69"/>
      <c r="AR9" s="69"/>
      <c r="AS9" s="172"/>
      <c r="AT9" s="172"/>
      <c r="AY9" s="41"/>
      <c r="AZ9" s="39"/>
      <c r="BA9" s="69"/>
      <c r="BB9" s="69"/>
      <c r="BC9" s="69"/>
      <c r="BD9" s="69"/>
    </row>
    <row r="10" spans="2:56" ht="30" customHeight="1" x14ac:dyDescent="0.3">
      <c r="B10" s="15"/>
      <c r="C10" s="84">
        <v>1</v>
      </c>
      <c r="D10" s="289"/>
      <c r="E10" s="285"/>
      <c r="F10" s="560"/>
      <c r="G10" s="868"/>
      <c r="H10" s="379"/>
      <c r="I10" s="392"/>
      <c r="J10" s="1022"/>
      <c r="K10" s="1024"/>
      <c r="L10" s="1024"/>
      <c r="M10" s="1024"/>
      <c r="N10" s="1024"/>
      <c r="O10" s="1012"/>
      <c r="P10" s="1015"/>
      <c r="Q10" s="1000"/>
      <c r="R10" s="383"/>
      <c r="S10" s="384"/>
      <c r="T10" s="384"/>
      <c r="U10" s="384"/>
      <c r="V10" s="384"/>
      <c r="W10" s="86">
        <f>+SUM(R10:V10)</f>
        <v>0</v>
      </c>
      <c r="X10" s="87">
        <f>+SUMPRODUCT('1. Identificação Ben. Oper.'!$D$58:$H$58,R10:V10)</f>
        <v>0</v>
      </c>
      <c r="Y10" s="88">
        <f>IF($O$9=0,0,W10/$O$9)</f>
        <v>0</v>
      </c>
      <c r="Z10" s="89">
        <f>+VLOOKUP($R$8,'16. Fatores de conversão'!$A$5:$I$13,3,FALSE)*R10+VLOOKUP($S$8,'16. Fatores de conversão'!$A$5:$I$13,3,FALSE)*S10+VLOOKUP($T$8,'16. Fatores de conversão'!$A$5:$I$13,3,FALSE)*T10+VLOOKUP($U$8,'16. Fatores de conversão'!$A$5:$I$13,3,FALSE)*U10+VLOOKUP($V$8,'16. Fatores de conversão'!$A$5:$I$13,3,FALSE)*V10</f>
        <v>0</v>
      </c>
      <c r="AA10" s="89">
        <f>+VLOOKUP($R$8,'16. Fatores de conversão'!$A$5:$I$13,6,FALSE)*R10+VLOOKUP($S$8,'16. Fatores de conversão'!$A$5:$I$13,6,FALSE)*S10+VLOOKUP($T$8,'16. Fatores de conversão'!$A$5:$I$13,6,FALSE)*T10+VLOOKUP($U$8,'16. Fatores de conversão'!$A$5:$I$13,6,FALSE)*U10+VLOOKUP($V$8,'16. Fatores de conversão'!$A$5:$I$13,6,FALSE)*V10</f>
        <v>0</v>
      </c>
      <c r="AB10" s="89">
        <f>(VLOOKUP($R$8,'16. Fatores de conversão'!$A$5:$I$13,9,FALSE)*R10+VLOOKUP($S$8,'16. Fatores de conversão'!$A$5:$I$13,9,FALSE)*S10+VLOOKUP($T$8,'16. Fatores de conversão'!$A$5:$I$13,9,FALSE)*T10+VLOOKUP($U$8,'16. Fatores de conversão'!$A$5:$I$13,9,FALSE)*U10+VLOOKUP($V$8,'16. Fatores de conversão'!$A$5:$I$13,9,FALSE)*V10)/1000</f>
        <v>0</v>
      </c>
      <c r="AC10" s="284"/>
      <c r="AD10" s="284"/>
      <c r="AE10" s="387"/>
      <c r="AF10" s="90">
        <f t="shared" ref="AF10:AF19" si="1">IF(OR(AD10="",AD10=0),0,IF(OR(AE10="",AE10=0),0,I10+1))</f>
        <v>0</v>
      </c>
      <c r="AG10" s="290"/>
      <c r="AH10" s="284"/>
      <c r="AI10" s="176">
        <f>IF(AG10="",0,AG10+AH10)</f>
        <v>0</v>
      </c>
      <c r="AJ10" s="320">
        <v>0</v>
      </c>
      <c r="AK10" s="91">
        <f>IF(X10=0,0,(AG10+AH10)/X10)</f>
        <v>0</v>
      </c>
      <c r="AL10" s="175"/>
      <c r="AM10" s="146"/>
      <c r="AO10" s="11"/>
      <c r="AP10" s="11"/>
      <c r="AQ10" s="11"/>
      <c r="AR10" s="11"/>
      <c r="AS10" s="172"/>
      <c r="AT10" s="172"/>
      <c r="AY10" s="11"/>
      <c r="AZ10" s="39"/>
      <c r="BA10" s="69"/>
      <c r="BB10" s="69"/>
      <c r="BC10" s="69"/>
      <c r="BD10" s="11"/>
    </row>
    <row r="11" spans="2:56" ht="30" customHeight="1" x14ac:dyDescent="0.3">
      <c r="B11" s="15"/>
      <c r="C11" s="84">
        <v>2</v>
      </c>
      <c r="D11" s="654"/>
      <c r="E11" s="285"/>
      <c r="F11" s="654"/>
      <c r="G11" s="888"/>
      <c r="H11" s="379"/>
      <c r="I11" s="392"/>
      <c r="J11" s="1022"/>
      <c r="K11" s="1024"/>
      <c r="L11" s="1024"/>
      <c r="M11" s="1024"/>
      <c r="N11" s="1024"/>
      <c r="O11" s="1012"/>
      <c r="P11" s="1015"/>
      <c r="Q11" s="1000"/>
      <c r="R11" s="383"/>
      <c r="S11" s="384"/>
      <c r="T11" s="384"/>
      <c r="U11" s="384"/>
      <c r="V11" s="384"/>
      <c r="W11" s="86">
        <f t="shared" ref="W11:W14" si="2">+SUM(R11:V11)</f>
        <v>0</v>
      </c>
      <c r="X11" s="87">
        <f>+SUMPRODUCT('1. Identificação Ben. Oper.'!$D$58:$H$58,R11:V11)</f>
        <v>0</v>
      </c>
      <c r="Y11" s="88">
        <f t="shared" ref="Y11:Y19" si="3">IF($O$9=0,0,W11/$O$9)</f>
        <v>0</v>
      </c>
      <c r="Z11" s="89">
        <f>+VLOOKUP($R$8,'16. Fatores de conversão'!$A$5:$I$13,3,FALSE)*R11+VLOOKUP($S$8,'16. Fatores de conversão'!$A$5:$I$13,3,FALSE)*S11+VLOOKUP($T$8,'16. Fatores de conversão'!$A$5:$I$13,3,FALSE)*T11+VLOOKUP($U$8,'16. Fatores de conversão'!$A$5:$I$13,3,FALSE)*U11+VLOOKUP($V$8,'16. Fatores de conversão'!$A$5:$I$13,3,FALSE)*V11</f>
        <v>0</v>
      </c>
      <c r="AA11" s="89">
        <f>+VLOOKUP($R$8,'16. Fatores de conversão'!$A$5:$I$13,6,FALSE)*R11+VLOOKUP($S$8,'16. Fatores de conversão'!$A$5:$I$13,6,FALSE)*S11+VLOOKUP($T$8,'16. Fatores de conversão'!$A$5:$I$13,6,FALSE)*T11+VLOOKUP($U$8,'16. Fatores de conversão'!$A$5:$I$13,6,FALSE)*U11+VLOOKUP($V$8,'16. Fatores de conversão'!$A$5:$I$13,6,FALSE)*V11</f>
        <v>0</v>
      </c>
      <c r="AB11" s="89">
        <f>(VLOOKUP($R$8,'16. Fatores de conversão'!$A$5:$I$13,9,FALSE)*R11+VLOOKUP($S$8,'16. Fatores de conversão'!$A$5:$I$13,9,FALSE)*S11+VLOOKUP($T$8,'16. Fatores de conversão'!$A$5:$I$13,9,FALSE)*T11+VLOOKUP($U$8,'16. Fatores de conversão'!$A$5:$I$13,9,FALSE)*U11+VLOOKUP($V$8,'16. Fatores de conversão'!$A$5:$I$13,9,FALSE)*V11)/1000</f>
        <v>0</v>
      </c>
      <c r="AC11" s="284"/>
      <c r="AD11" s="284"/>
      <c r="AE11" s="387"/>
      <c r="AF11" s="90">
        <f t="shared" si="1"/>
        <v>0</v>
      </c>
      <c r="AG11" s="398"/>
      <c r="AH11" s="284"/>
      <c r="AI11" s="176">
        <f t="shared" ref="AI11:AI18" si="4">IF(AG11="",0,AG11+AH11)</f>
        <v>0</v>
      </c>
      <c r="AJ11" s="320">
        <v>0</v>
      </c>
      <c r="AK11" s="91">
        <f t="shared" ref="AK11:AK20" si="5">IF(X11=0,0,(AG11+AH11)/X11)</f>
        <v>0</v>
      </c>
      <c r="AL11" s="175"/>
      <c r="AM11" s="146"/>
      <c r="AO11" s="11"/>
      <c r="AP11" s="11"/>
      <c r="AQ11" s="11"/>
      <c r="AR11" s="11"/>
      <c r="AS11" s="172"/>
      <c r="AT11" s="172"/>
      <c r="AY11" s="11"/>
      <c r="AZ11" s="39"/>
      <c r="BA11" s="69"/>
      <c r="BB11" s="69"/>
      <c r="BC11" s="69"/>
      <c r="BD11" s="11"/>
    </row>
    <row r="12" spans="2:56" ht="30" customHeight="1" x14ac:dyDescent="0.3">
      <c r="B12" s="15"/>
      <c r="C12" s="84">
        <v>3</v>
      </c>
      <c r="D12" s="289"/>
      <c r="E12" s="285"/>
      <c r="F12" s="560"/>
      <c r="G12" s="868"/>
      <c r="H12" s="379"/>
      <c r="I12" s="392"/>
      <c r="J12" s="1022"/>
      <c r="K12" s="1024"/>
      <c r="L12" s="1024"/>
      <c r="M12" s="1024"/>
      <c r="N12" s="1024"/>
      <c r="O12" s="1012"/>
      <c r="P12" s="1015"/>
      <c r="Q12" s="1000"/>
      <c r="R12" s="383"/>
      <c r="S12" s="384"/>
      <c r="T12" s="384"/>
      <c r="U12" s="384"/>
      <c r="V12" s="384"/>
      <c r="W12" s="86">
        <f t="shared" si="2"/>
        <v>0</v>
      </c>
      <c r="X12" s="87">
        <f>+SUMPRODUCT('1. Identificação Ben. Oper.'!$D$58:$H$58,R12:V12)</f>
        <v>0</v>
      </c>
      <c r="Y12" s="88">
        <f t="shared" si="3"/>
        <v>0</v>
      </c>
      <c r="Z12" s="89">
        <f>+VLOOKUP($R$8,'16. Fatores de conversão'!$A$5:$I$13,3,FALSE)*R12+VLOOKUP($S$8,'16. Fatores de conversão'!$A$5:$I$13,3,FALSE)*S12+VLOOKUP($T$8,'16. Fatores de conversão'!$A$5:$I$13,3,FALSE)*T12+VLOOKUP($U$8,'16. Fatores de conversão'!$A$5:$I$13,3,FALSE)*U12+VLOOKUP($V$8,'16. Fatores de conversão'!$A$5:$I$13,3,FALSE)*V12</f>
        <v>0</v>
      </c>
      <c r="AA12" s="89">
        <f>+VLOOKUP($R$8,'16. Fatores de conversão'!$A$5:$I$13,6,FALSE)*R12+VLOOKUP($S$8,'16. Fatores de conversão'!$A$5:$I$13,6,FALSE)*S12+VLOOKUP($T$8,'16. Fatores de conversão'!$A$5:$I$13,6,FALSE)*T12+VLOOKUP($U$8,'16. Fatores de conversão'!$A$5:$I$13,6,FALSE)*U12+VLOOKUP($V$8,'16. Fatores de conversão'!$A$5:$I$13,6,FALSE)*V12</f>
        <v>0</v>
      </c>
      <c r="AB12" s="89">
        <f>(VLOOKUP($R$8,'16. Fatores de conversão'!$A$5:$I$13,9,FALSE)*R12+VLOOKUP($S$8,'16. Fatores de conversão'!$A$5:$I$13,9,FALSE)*S12+VLOOKUP($T$8,'16. Fatores de conversão'!$A$5:$I$13,9,FALSE)*T12+VLOOKUP($U$8,'16. Fatores de conversão'!$A$5:$I$13,9,FALSE)*U12+VLOOKUP($V$8,'16. Fatores de conversão'!$A$5:$I$13,9,FALSE)*V12)/1000</f>
        <v>0</v>
      </c>
      <c r="AC12" s="284"/>
      <c r="AD12" s="284"/>
      <c r="AE12" s="387"/>
      <c r="AF12" s="90">
        <f t="shared" si="1"/>
        <v>0</v>
      </c>
      <c r="AG12" s="398"/>
      <c r="AH12" s="284"/>
      <c r="AI12" s="176">
        <f t="shared" si="4"/>
        <v>0</v>
      </c>
      <c r="AJ12" s="320">
        <v>0</v>
      </c>
      <c r="AK12" s="91">
        <f t="shared" si="5"/>
        <v>0</v>
      </c>
      <c r="AL12" s="175"/>
      <c r="AM12" s="146"/>
      <c r="AO12" s="11"/>
      <c r="AP12" s="11"/>
      <c r="AQ12" s="11"/>
      <c r="AR12" s="11"/>
      <c r="AS12" s="172"/>
      <c r="AT12" s="172"/>
      <c r="AY12" s="11"/>
      <c r="AZ12" s="39"/>
      <c r="BA12" s="69"/>
      <c r="BB12" s="69"/>
      <c r="BC12" s="69"/>
      <c r="BD12" s="11"/>
    </row>
    <row r="13" spans="2:56" ht="30" customHeight="1" x14ac:dyDescent="0.3">
      <c r="B13" s="15"/>
      <c r="C13" s="84">
        <v>4</v>
      </c>
      <c r="D13" s="289"/>
      <c r="E13" s="285"/>
      <c r="F13" s="560"/>
      <c r="G13" s="868"/>
      <c r="H13" s="379"/>
      <c r="I13" s="392"/>
      <c r="J13" s="1022"/>
      <c r="K13" s="1024"/>
      <c r="L13" s="1024"/>
      <c r="M13" s="1024"/>
      <c r="N13" s="1024"/>
      <c r="O13" s="1012"/>
      <c r="P13" s="1015"/>
      <c r="Q13" s="1000"/>
      <c r="R13" s="383"/>
      <c r="S13" s="384"/>
      <c r="T13" s="384"/>
      <c r="U13" s="384"/>
      <c r="V13" s="384"/>
      <c r="W13" s="86">
        <f t="shared" si="2"/>
        <v>0</v>
      </c>
      <c r="X13" s="87">
        <f>+SUMPRODUCT('1. Identificação Ben. Oper.'!$D$58:$H$58,R13:V13)</f>
        <v>0</v>
      </c>
      <c r="Y13" s="88">
        <f t="shared" si="3"/>
        <v>0</v>
      </c>
      <c r="Z13" s="89">
        <f>+VLOOKUP($R$8,'16. Fatores de conversão'!$A$5:$I$13,3,FALSE)*R13+VLOOKUP($S$8,'16. Fatores de conversão'!$A$5:$I$13,3,FALSE)*S13+VLOOKUP($T$8,'16. Fatores de conversão'!$A$5:$I$13,3,FALSE)*T13+VLOOKUP($U$8,'16. Fatores de conversão'!$A$5:$I$13,3,FALSE)*U13+VLOOKUP($V$8,'16. Fatores de conversão'!$A$5:$I$13,3,FALSE)*V13</f>
        <v>0</v>
      </c>
      <c r="AA13" s="89">
        <f>+VLOOKUP($R$8,'16. Fatores de conversão'!$A$5:$I$13,6,FALSE)*R13+VLOOKUP($S$8,'16. Fatores de conversão'!$A$5:$I$13,6,FALSE)*S13+VLOOKUP($T$8,'16. Fatores de conversão'!$A$5:$I$13,6,FALSE)*T13+VLOOKUP($U$8,'16. Fatores de conversão'!$A$5:$I$13,6,FALSE)*U13+VLOOKUP($V$8,'16. Fatores de conversão'!$A$5:$I$13,6,FALSE)*V13</f>
        <v>0</v>
      </c>
      <c r="AB13" s="89">
        <f>(VLOOKUP($R$8,'16. Fatores de conversão'!$A$5:$I$13,9,FALSE)*R13+VLOOKUP($S$8,'16. Fatores de conversão'!$A$5:$I$13,9,FALSE)*S13+VLOOKUP($T$8,'16. Fatores de conversão'!$A$5:$I$13,9,FALSE)*T13+VLOOKUP($U$8,'16. Fatores de conversão'!$A$5:$I$13,9,FALSE)*U13+VLOOKUP($V$8,'16. Fatores de conversão'!$A$5:$I$13,9,FALSE)*V13)/1000</f>
        <v>0</v>
      </c>
      <c r="AC13" s="284"/>
      <c r="AD13" s="284"/>
      <c r="AE13" s="387"/>
      <c r="AF13" s="90">
        <f t="shared" si="1"/>
        <v>0</v>
      </c>
      <c r="AG13" s="398"/>
      <c r="AH13" s="284"/>
      <c r="AI13" s="176">
        <f t="shared" si="4"/>
        <v>0</v>
      </c>
      <c r="AJ13" s="320">
        <v>0</v>
      </c>
      <c r="AK13" s="91">
        <f t="shared" si="5"/>
        <v>0</v>
      </c>
      <c r="AL13" s="175"/>
      <c r="AM13" s="146"/>
      <c r="AO13" s="11"/>
      <c r="AP13" s="11"/>
      <c r="AQ13" s="11"/>
      <c r="AR13" s="11"/>
      <c r="AS13" s="172"/>
      <c r="AT13" s="172"/>
      <c r="AY13" s="11"/>
      <c r="AZ13" s="92"/>
      <c r="BA13" s="69"/>
      <c r="BB13" s="69"/>
      <c r="BC13" s="69"/>
      <c r="BD13" s="11"/>
    </row>
    <row r="14" spans="2:56" ht="30" customHeight="1" x14ac:dyDescent="0.3">
      <c r="B14" s="15"/>
      <c r="C14" s="84">
        <v>5</v>
      </c>
      <c r="D14" s="289"/>
      <c r="E14" s="285"/>
      <c r="F14" s="560"/>
      <c r="G14" s="868"/>
      <c r="H14" s="379"/>
      <c r="I14" s="392"/>
      <c r="J14" s="1022"/>
      <c r="K14" s="1024"/>
      <c r="L14" s="1024"/>
      <c r="M14" s="1024"/>
      <c r="N14" s="1024"/>
      <c r="O14" s="1012"/>
      <c r="P14" s="1015"/>
      <c r="Q14" s="1000"/>
      <c r="R14" s="383"/>
      <c r="S14" s="384"/>
      <c r="T14" s="384"/>
      <c r="U14" s="384"/>
      <c r="V14" s="384"/>
      <c r="W14" s="86">
        <f t="shared" si="2"/>
        <v>0</v>
      </c>
      <c r="X14" s="87">
        <f>+SUMPRODUCT('1. Identificação Ben. Oper.'!$D$58:$H$58,R14:V14)</f>
        <v>0</v>
      </c>
      <c r="Y14" s="88">
        <f t="shared" si="3"/>
        <v>0</v>
      </c>
      <c r="Z14" s="89">
        <f>+VLOOKUP($R$8,'16. Fatores de conversão'!$A$5:$I$13,3,FALSE)*R14+VLOOKUP($S$8,'16. Fatores de conversão'!$A$5:$I$13,3,FALSE)*S14+VLOOKUP($T$8,'16. Fatores de conversão'!$A$5:$I$13,3,FALSE)*T14+VLOOKUP($U$8,'16. Fatores de conversão'!$A$5:$I$13,3,FALSE)*U14+VLOOKUP($V$8,'16. Fatores de conversão'!$A$5:$I$13,3,FALSE)*V14</f>
        <v>0</v>
      </c>
      <c r="AA14" s="89">
        <f>+VLOOKUP($R$8,'16. Fatores de conversão'!$A$5:$I$13,6,FALSE)*R14+VLOOKUP($S$8,'16. Fatores de conversão'!$A$5:$I$13,6,FALSE)*S14+VLOOKUP($T$8,'16. Fatores de conversão'!$A$5:$I$13,6,FALSE)*T14+VLOOKUP($U$8,'16. Fatores de conversão'!$A$5:$I$13,6,FALSE)*U14+VLOOKUP($V$8,'16. Fatores de conversão'!$A$5:$I$13,6,FALSE)*V14</f>
        <v>0</v>
      </c>
      <c r="AB14" s="89">
        <f>(VLOOKUP($R$8,'16. Fatores de conversão'!$A$5:$I$13,9,FALSE)*R14+VLOOKUP($S$8,'16. Fatores de conversão'!$A$5:$I$13,9,FALSE)*S14+VLOOKUP($T$8,'16. Fatores de conversão'!$A$5:$I$13,9,FALSE)*T14+VLOOKUP($U$8,'16. Fatores de conversão'!$A$5:$I$13,9,FALSE)*U14+VLOOKUP($V$8,'16. Fatores de conversão'!$A$5:$I$13,9,FALSE)*V14)/1000</f>
        <v>0</v>
      </c>
      <c r="AC14" s="284"/>
      <c r="AD14" s="284"/>
      <c r="AE14" s="387"/>
      <c r="AF14" s="90">
        <f t="shared" si="1"/>
        <v>0</v>
      </c>
      <c r="AG14" s="398"/>
      <c r="AH14" s="284"/>
      <c r="AI14" s="176">
        <f>IF(AG14="",0,AG14+AH14)</f>
        <v>0</v>
      </c>
      <c r="AJ14" s="320">
        <v>0</v>
      </c>
      <c r="AK14" s="91">
        <f t="shared" si="5"/>
        <v>0</v>
      </c>
      <c r="AL14" s="175"/>
      <c r="AM14" s="146"/>
      <c r="AO14" s="11"/>
      <c r="AP14" s="11"/>
      <c r="AQ14" s="11"/>
      <c r="AR14" s="11"/>
      <c r="AS14" s="172"/>
      <c r="AT14" s="172"/>
      <c r="AY14" s="11"/>
      <c r="AZ14" s="92"/>
      <c r="BA14" s="69"/>
      <c r="BB14" s="69"/>
      <c r="BC14" s="69"/>
      <c r="BD14" s="11"/>
    </row>
    <row r="15" spans="2:56" ht="30" customHeight="1" x14ac:dyDescent="0.3">
      <c r="B15" s="15"/>
      <c r="C15" s="84">
        <v>6</v>
      </c>
      <c r="D15" s="289"/>
      <c r="E15" s="285"/>
      <c r="F15" s="560"/>
      <c r="G15" s="868"/>
      <c r="H15" s="379"/>
      <c r="I15" s="392"/>
      <c r="J15" s="1022"/>
      <c r="K15" s="1024"/>
      <c r="L15" s="1024"/>
      <c r="M15" s="1024"/>
      <c r="N15" s="1024"/>
      <c r="O15" s="1012"/>
      <c r="P15" s="1015"/>
      <c r="Q15" s="1000"/>
      <c r="R15" s="383"/>
      <c r="S15" s="384"/>
      <c r="T15" s="384"/>
      <c r="U15" s="384"/>
      <c r="V15" s="384"/>
      <c r="W15" s="86">
        <f t="shared" ref="W15:W19" si="6">+SUM(R15:V15)</f>
        <v>0</v>
      </c>
      <c r="X15" s="87">
        <f>+SUMPRODUCT('1. Identificação Ben. Oper.'!$D$58:$H$58,R15:V15)</f>
        <v>0</v>
      </c>
      <c r="Y15" s="88">
        <f t="shared" si="3"/>
        <v>0</v>
      </c>
      <c r="Z15" s="89">
        <f>+VLOOKUP($R$8,'16. Fatores de conversão'!$A$5:$I$13,3,FALSE)*R15+VLOOKUP($S$8,'16. Fatores de conversão'!$A$5:$I$13,3,FALSE)*S15+VLOOKUP($T$8,'16. Fatores de conversão'!$A$5:$I$13,3,FALSE)*T15+VLOOKUP($U$8,'16. Fatores de conversão'!$A$5:$I$13,3,FALSE)*U15+VLOOKUP($V$8,'16. Fatores de conversão'!$A$5:$I$13,3,FALSE)*V15</f>
        <v>0</v>
      </c>
      <c r="AA15" s="89">
        <f>+VLOOKUP($R$8,'16. Fatores de conversão'!$A$5:$I$13,6,FALSE)*R15+VLOOKUP($S$8,'16. Fatores de conversão'!$A$5:$I$13,6,FALSE)*S15+VLOOKUP($T$8,'16. Fatores de conversão'!$A$5:$I$13,6,FALSE)*T15+VLOOKUP($U$8,'16. Fatores de conversão'!$A$5:$I$13,6,FALSE)*U15+VLOOKUP($V$8,'16. Fatores de conversão'!$A$5:$I$13,6,FALSE)*V15</f>
        <v>0</v>
      </c>
      <c r="AB15" s="89">
        <f>(VLOOKUP($R$8,'16. Fatores de conversão'!$A$5:$I$13,9,FALSE)*R15+VLOOKUP($S$8,'16. Fatores de conversão'!$A$5:$I$13,9,FALSE)*S15+VLOOKUP($T$8,'16. Fatores de conversão'!$A$5:$I$13,9,FALSE)*T15+VLOOKUP($U$8,'16. Fatores de conversão'!$A$5:$I$13,9,FALSE)*U15+VLOOKUP($V$8,'16. Fatores de conversão'!$A$5:$I$13,9,FALSE)*V15)/1000</f>
        <v>0</v>
      </c>
      <c r="AC15" s="284"/>
      <c r="AD15" s="284"/>
      <c r="AE15" s="387"/>
      <c r="AF15" s="90">
        <f t="shared" si="1"/>
        <v>0</v>
      </c>
      <c r="AG15" s="290"/>
      <c r="AH15" s="284"/>
      <c r="AI15" s="176">
        <f t="shared" si="4"/>
        <v>0</v>
      </c>
      <c r="AJ15" s="320">
        <v>0</v>
      </c>
      <c r="AK15" s="91">
        <f t="shared" si="5"/>
        <v>0</v>
      </c>
      <c r="AL15" s="175"/>
      <c r="AM15" s="146"/>
      <c r="AO15" s="11"/>
      <c r="AP15" s="11"/>
      <c r="AQ15" s="11"/>
      <c r="AR15" s="11"/>
      <c r="AS15" s="172"/>
      <c r="AT15" s="172"/>
      <c r="AY15" s="11"/>
      <c r="AZ15" s="92"/>
      <c r="BA15" s="69"/>
      <c r="BB15" s="69"/>
      <c r="BC15" s="69"/>
      <c r="BD15" s="11"/>
    </row>
    <row r="16" spans="2:56" ht="30" customHeight="1" x14ac:dyDescent="0.3">
      <c r="B16" s="15"/>
      <c r="C16" s="84">
        <v>7</v>
      </c>
      <c r="D16" s="289"/>
      <c r="E16" s="285"/>
      <c r="F16" s="560"/>
      <c r="G16" s="868"/>
      <c r="H16" s="379"/>
      <c r="I16" s="392"/>
      <c r="J16" s="1022"/>
      <c r="K16" s="1024"/>
      <c r="L16" s="1024"/>
      <c r="M16" s="1024"/>
      <c r="N16" s="1024"/>
      <c r="O16" s="1012"/>
      <c r="P16" s="1015"/>
      <c r="Q16" s="1000"/>
      <c r="R16" s="383"/>
      <c r="S16" s="384"/>
      <c r="T16" s="384"/>
      <c r="U16" s="384"/>
      <c r="V16" s="384"/>
      <c r="W16" s="86">
        <f t="shared" si="6"/>
        <v>0</v>
      </c>
      <c r="X16" s="87">
        <f>+SUMPRODUCT('1. Identificação Ben. Oper.'!$D$58:$H$58,R16:V16)</f>
        <v>0</v>
      </c>
      <c r="Y16" s="88">
        <f t="shared" si="3"/>
        <v>0</v>
      </c>
      <c r="Z16" s="89">
        <f>+VLOOKUP($R$8,'16. Fatores de conversão'!$A$5:$I$13,3,FALSE)*R16+VLOOKUP($S$8,'16. Fatores de conversão'!$A$5:$I$13,3,FALSE)*S16+VLOOKUP($T$8,'16. Fatores de conversão'!$A$5:$I$13,3,FALSE)*T16+VLOOKUP($U$8,'16. Fatores de conversão'!$A$5:$I$13,3,FALSE)*U16+VLOOKUP($V$8,'16. Fatores de conversão'!$A$5:$I$13,3,FALSE)*V16</f>
        <v>0</v>
      </c>
      <c r="AA16" s="89">
        <f>+VLOOKUP($R$8,'16. Fatores de conversão'!$A$5:$I$13,6,FALSE)*R16+VLOOKUP($S$8,'16. Fatores de conversão'!$A$5:$I$13,6,FALSE)*S16+VLOOKUP($T$8,'16. Fatores de conversão'!$A$5:$I$13,6,FALSE)*T16+VLOOKUP($U$8,'16. Fatores de conversão'!$A$5:$I$13,6,FALSE)*U16+VLOOKUP($V$8,'16. Fatores de conversão'!$A$5:$I$13,6,FALSE)*V16</f>
        <v>0</v>
      </c>
      <c r="AB16" s="89">
        <f>(VLOOKUP($R$8,'16. Fatores de conversão'!$A$5:$I$13,9,FALSE)*R16+VLOOKUP($S$8,'16. Fatores de conversão'!$A$5:$I$13,9,FALSE)*S16+VLOOKUP($T$8,'16. Fatores de conversão'!$A$5:$I$13,9,FALSE)*T16+VLOOKUP($U$8,'16. Fatores de conversão'!$A$5:$I$13,9,FALSE)*U16+VLOOKUP($V$8,'16. Fatores de conversão'!$A$5:$I$13,9,FALSE)*V16)/1000</f>
        <v>0</v>
      </c>
      <c r="AC16" s="284"/>
      <c r="AD16" s="284"/>
      <c r="AE16" s="387"/>
      <c r="AF16" s="90">
        <f t="shared" si="1"/>
        <v>0</v>
      </c>
      <c r="AG16" s="290"/>
      <c r="AH16" s="284"/>
      <c r="AI16" s="176">
        <f t="shared" si="4"/>
        <v>0</v>
      </c>
      <c r="AJ16" s="320">
        <v>0</v>
      </c>
      <c r="AK16" s="91">
        <f t="shared" si="5"/>
        <v>0</v>
      </c>
      <c r="AL16" s="175"/>
      <c r="AM16" s="146"/>
      <c r="AO16" s="11"/>
      <c r="AP16" s="11"/>
      <c r="AQ16" s="11"/>
      <c r="AR16" s="11"/>
      <c r="AS16" s="172"/>
      <c r="AT16" s="172"/>
      <c r="AY16" s="11"/>
      <c r="AZ16" s="92"/>
      <c r="BA16" s="69"/>
      <c r="BB16" s="69"/>
      <c r="BC16" s="69"/>
      <c r="BD16" s="11"/>
    </row>
    <row r="17" spans="2:56" ht="30" customHeight="1" x14ac:dyDescent="0.3">
      <c r="B17" s="15"/>
      <c r="C17" s="84">
        <v>8</v>
      </c>
      <c r="D17" s="289"/>
      <c r="E17" s="285"/>
      <c r="F17" s="560"/>
      <c r="G17" s="868"/>
      <c r="H17" s="379"/>
      <c r="I17" s="392"/>
      <c r="J17" s="1022"/>
      <c r="K17" s="1024"/>
      <c r="L17" s="1024"/>
      <c r="M17" s="1024"/>
      <c r="N17" s="1024"/>
      <c r="O17" s="1012"/>
      <c r="P17" s="1015"/>
      <c r="Q17" s="1000"/>
      <c r="R17" s="383"/>
      <c r="S17" s="384"/>
      <c r="T17" s="384"/>
      <c r="U17" s="384"/>
      <c r="V17" s="384"/>
      <c r="W17" s="86">
        <f t="shared" si="6"/>
        <v>0</v>
      </c>
      <c r="X17" s="87">
        <f>+SUMPRODUCT('1. Identificação Ben. Oper.'!$D$58:$H$58,R17:V17)</f>
        <v>0</v>
      </c>
      <c r="Y17" s="88">
        <f t="shared" si="3"/>
        <v>0</v>
      </c>
      <c r="Z17" s="89">
        <f>+VLOOKUP($R$8,'16. Fatores de conversão'!$A$5:$I$13,3,FALSE)*R17+VLOOKUP($S$8,'16. Fatores de conversão'!$A$5:$I$13,3,FALSE)*S17+VLOOKUP($T$8,'16. Fatores de conversão'!$A$5:$I$13,3,FALSE)*T17+VLOOKUP($U$8,'16. Fatores de conversão'!$A$5:$I$13,3,FALSE)*U17+VLOOKUP($V$8,'16. Fatores de conversão'!$A$5:$I$13,3,FALSE)*V17</f>
        <v>0</v>
      </c>
      <c r="AA17" s="89">
        <f>+VLOOKUP($R$8,'16. Fatores de conversão'!$A$5:$I$13,6,FALSE)*R17+VLOOKUP($S$8,'16. Fatores de conversão'!$A$5:$I$13,6,FALSE)*S17+VLOOKUP($T$8,'16. Fatores de conversão'!$A$5:$I$13,6,FALSE)*T17+VLOOKUP($U$8,'16. Fatores de conversão'!$A$5:$I$13,6,FALSE)*U17+VLOOKUP($V$8,'16. Fatores de conversão'!$A$5:$I$13,6,FALSE)*V17</f>
        <v>0</v>
      </c>
      <c r="AB17" s="89">
        <f>(VLOOKUP($R$8,'16. Fatores de conversão'!$A$5:$I$13,9,FALSE)*R17+VLOOKUP($S$8,'16. Fatores de conversão'!$A$5:$I$13,9,FALSE)*S17+VLOOKUP($T$8,'16. Fatores de conversão'!$A$5:$I$13,9,FALSE)*T17+VLOOKUP($U$8,'16. Fatores de conversão'!$A$5:$I$13,9,FALSE)*U17+VLOOKUP($V$8,'16. Fatores de conversão'!$A$5:$I$13,9,FALSE)*V17)/1000</f>
        <v>0</v>
      </c>
      <c r="AC17" s="284"/>
      <c r="AD17" s="284"/>
      <c r="AE17" s="387"/>
      <c r="AF17" s="90">
        <f t="shared" si="1"/>
        <v>0</v>
      </c>
      <c r="AG17" s="290"/>
      <c r="AH17" s="284"/>
      <c r="AI17" s="176">
        <f t="shared" si="4"/>
        <v>0</v>
      </c>
      <c r="AJ17" s="320">
        <v>0</v>
      </c>
      <c r="AK17" s="91">
        <f t="shared" si="5"/>
        <v>0</v>
      </c>
      <c r="AL17" s="175"/>
      <c r="AM17" s="146"/>
      <c r="AO17" s="11"/>
      <c r="AP17" s="11"/>
      <c r="AQ17" s="11"/>
      <c r="AR17" s="11"/>
      <c r="AS17" s="172"/>
      <c r="AT17" s="172"/>
      <c r="AY17" s="11"/>
      <c r="AZ17" s="92"/>
      <c r="BA17" s="69"/>
      <c r="BB17" s="69"/>
      <c r="BC17" s="69"/>
      <c r="BD17" s="11"/>
    </row>
    <row r="18" spans="2:56" ht="30" customHeight="1" x14ac:dyDescent="0.3">
      <c r="B18" s="15"/>
      <c r="C18" s="84">
        <v>9</v>
      </c>
      <c r="D18" s="289"/>
      <c r="E18" s="285"/>
      <c r="F18" s="560"/>
      <c r="G18" s="868"/>
      <c r="H18" s="379"/>
      <c r="I18" s="392"/>
      <c r="J18" s="1022"/>
      <c r="K18" s="1024"/>
      <c r="L18" s="1024"/>
      <c r="M18" s="1024"/>
      <c r="N18" s="1024"/>
      <c r="O18" s="1012"/>
      <c r="P18" s="1015"/>
      <c r="Q18" s="1000"/>
      <c r="R18" s="383"/>
      <c r="S18" s="384"/>
      <c r="T18" s="384"/>
      <c r="U18" s="384"/>
      <c r="V18" s="384"/>
      <c r="W18" s="86">
        <f t="shared" si="6"/>
        <v>0</v>
      </c>
      <c r="X18" s="87">
        <f>+SUMPRODUCT('1. Identificação Ben. Oper.'!$D$58:$H$58,R18:V18)</f>
        <v>0</v>
      </c>
      <c r="Y18" s="88">
        <f t="shared" si="3"/>
        <v>0</v>
      </c>
      <c r="Z18" s="89">
        <f>+VLOOKUP($R$8,'16. Fatores de conversão'!$A$5:$I$13,3,FALSE)*R18+VLOOKUP($S$8,'16. Fatores de conversão'!$A$5:$I$13,3,FALSE)*S18+VLOOKUP($T$8,'16. Fatores de conversão'!$A$5:$I$13,3,FALSE)*T18+VLOOKUP($U$8,'16. Fatores de conversão'!$A$5:$I$13,3,FALSE)*U18+VLOOKUP($V$8,'16. Fatores de conversão'!$A$5:$I$13,3,FALSE)*V18</f>
        <v>0</v>
      </c>
      <c r="AA18" s="89">
        <f>+VLOOKUP($R$8,'16. Fatores de conversão'!$A$5:$I$13,6,FALSE)*R18+VLOOKUP($S$8,'16. Fatores de conversão'!$A$5:$I$13,6,FALSE)*S18+VLOOKUP($T$8,'16. Fatores de conversão'!$A$5:$I$13,6,FALSE)*T18+VLOOKUP($U$8,'16. Fatores de conversão'!$A$5:$I$13,6,FALSE)*U18+VLOOKUP($V$8,'16. Fatores de conversão'!$A$5:$I$13,6,FALSE)*V18</f>
        <v>0</v>
      </c>
      <c r="AB18" s="89">
        <f>(VLOOKUP($R$8,'16. Fatores de conversão'!$A$5:$I$13,9,FALSE)*R18+VLOOKUP($S$8,'16. Fatores de conversão'!$A$5:$I$13,9,FALSE)*S18+VLOOKUP($T$8,'16. Fatores de conversão'!$A$5:$I$13,9,FALSE)*T18+VLOOKUP($U$8,'16. Fatores de conversão'!$A$5:$I$13,9,FALSE)*U18+VLOOKUP($V$8,'16. Fatores de conversão'!$A$5:$I$13,9,FALSE)*V18)/1000</f>
        <v>0</v>
      </c>
      <c r="AC18" s="284"/>
      <c r="AD18" s="284"/>
      <c r="AE18" s="387"/>
      <c r="AF18" s="90">
        <f t="shared" si="1"/>
        <v>0</v>
      </c>
      <c r="AG18" s="290"/>
      <c r="AH18" s="284"/>
      <c r="AI18" s="176">
        <f t="shared" si="4"/>
        <v>0</v>
      </c>
      <c r="AJ18" s="320">
        <v>0</v>
      </c>
      <c r="AK18" s="91">
        <f t="shared" si="5"/>
        <v>0</v>
      </c>
      <c r="AL18" s="175"/>
      <c r="AM18" s="146"/>
      <c r="AO18" s="11"/>
      <c r="AP18" s="11"/>
      <c r="AQ18" s="11"/>
      <c r="AR18" s="11"/>
      <c r="AS18" s="172"/>
      <c r="AT18" s="172"/>
      <c r="AY18" s="11"/>
      <c r="AZ18" s="92"/>
      <c r="BA18" s="69"/>
      <c r="BB18" s="69"/>
      <c r="BC18" s="69"/>
      <c r="BD18" s="11"/>
    </row>
    <row r="19" spans="2:56" ht="30" customHeight="1" thickBot="1" x14ac:dyDescent="0.35">
      <c r="B19" s="15"/>
      <c r="C19" s="95">
        <v>10</v>
      </c>
      <c r="D19" s="292"/>
      <c r="E19" s="380"/>
      <c r="F19" s="883"/>
      <c r="G19" s="871"/>
      <c r="H19" s="382"/>
      <c r="I19" s="394"/>
      <c r="J19" s="1023"/>
      <c r="K19" s="1025"/>
      <c r="L19" s="1025"/>
      <c r="M19" s="1025"/>
      <c r="N19" s="1025"/>
      <c r="O19" s="1013"/>
      <c r="P19" s="1016"/>
      <c r="Q19" s="1001"/>
      <c r="R19" s="383"/>
      <c r="S19" s="384"/>
      <c r="T19" s="384"/>
      <c r="U19" s="384"/>
      <c r="V19" s="384"/>
      <c r="W19" s="86">
        <f t="shared" si="6"/>
        <v>0</v>
      </c>
      <c r="X19" s="87">
        <f>+SUMPRODUCT('1. Identificação Ben. Oper.'!$D$58:$H$58,R19:V19)</f>
        <v>0</v>
      </c>
      <c r="Y19" s="88">
        <f t="shared" si="3"/>
        <v>0</v>
      </c>
      <c r="Z19" s="89">
        <f>+VLOOKUP($R$8,'16. Fatores de conversão'!$A$5:$I$13,3,FALSE)*R19+VLOOKUP($S$8,'16. Fatores de conversão'!$A$5:$I$13,3,FALSE)*S19+VLOOKUP($T$8,'16. Fatores de conversão'!$A$5:$I$13,3,FALSE)*T19+VLOOKUP($U$8,'16. Fatores de conversão'!$A$5:$I$13,3,FALSE)*U19+VLOOKUP($V$8,'16. Fatores de conversão'!$A$5:$I$13,3,FALSE)*V19</f>
        <v>0</v>
      </c>
      <c r="AA19" s="89">
        <f>+VLOOKUP($R$8,'16. Fatores de conversão'!$A$5:$I$13,6,FALSE)*R19+VLOOKUP($S$8,'16. Fatores de conversão'!$A$5:$I$13,6,FALSE)*S19+VLOOKUP($T$8,'16. Fatores de conversão'!$A$5:$I$13,6,FALSE)*T19+VLOOKUP($U$8,'16. Fatores de conversão'!$A$5:$I$13,6,FALSE)*U19+VLOOKUP($V$8,'16. Fatores de conversão'!$A$5:$I$13,6,FALSE)*V19</f>
        <v>0</v>
      </c>
      <c r="AB19" s="89">
        <f>(VLOOKUP($R$8,'16. Fatores de conversão'!$A$5:$I$13,9,FALSE)*R19+VLOOKUP($S$8,'16. Fatores de conversão'!$A$5:$I$13,9,FALSE)*S19+VLOOKUP($T$8,'16. Fatores de conversão'!$A$5:$I$13,9,FALSE)*T19+VLOOKUP($U$8,'16. Fatores de conversão'!$A$5:$I$13,9,FALSE)*U19+VLOOKUP($V$8,'16. Fatores de conversão'!$A$5:$I$13,9,FALSE)*V19)/1000</f>
        <v>0</v>
      </c>
      <c r="AC19" s="284"/>
      <c r="AD19" s="284"/>
      <c r="AE19" s="387"/>
      <c r="AF19" s="90">
        <f t="shared" si="1"/>
        <v>0</v>
      </c>
      <c r="AG19" s="366"/>
      <c r="AH19" s="284"/>
      <c r="AI19" s="176">
        <f>IF(AG19="",0,AG19+AH19)</f>
        <v>0</v>
      </c>
      <c r="AJ19" s="320">
        <v>0</v>
      </c>
      <c r="AK19" s="91">
        <f t="shared" si="5"/>
        <v>0</v>
      </c>
      <c r="AL19" s="175"/>
      <c r="AM19" s="146"/>
      <c r="AO19" s="11"/>
      <c r="AP19" s="11"/>
      <c r="AQ19" s="11"/>
      <c r="AR19" s="11"/>
      <c r="AS19" s="172"/>
      <c r="AT19" s="172"/>
      <c r="AY19" s="11"/>
      <c r="AZ19" s="92"/>
      <c r="BA19" s="69"/>
      <c r="BB19" s="69"/>
      <c r="BC19" s="69"/>
      <c r="BD19" s="11"/>
    </row>
    <row r="20" spans="2:56" ht="15" thickBot="1" x14ac:dyDescent="0.4">
      <c r="B20" s="15"/>
      <c r="C20" s="23"/>
      <c r="D20" s="11"/>
      <c r="E20" s="11"/>
      <c r="F20" s="11"/>
      <c r="G20" s="11"/>
      <c r="H20" s="11"/>
      <c r="I20" s="11"/>
      <c r="J20" s="97">
        <f>SUM(J9)</f>
        <v>0</v>
      </c>
      <c r="K20" s="98">
        <f t="shared" ref="K20:Q20" si="7">SUM(K9)</f>
        <v>0</v>
      </c>
      <c r="L20" s="98">
        <f t="shared" si="7"/>
        <v>0</v>
      </c>
      <c r="M20" s="98">
        <f t="shared" si="7"/>
        <v>0</v>
      </c>
      <c r="N20" s="98">
        <f t="shared" si="7"/>
        <v>0</v>
      </c>
      <c r="O20" s="98">
        <f t="shared" si="7"/>
        <v>0</v>
      </c>
      <c r="P20" s="99">
        <f t="shared" si="7"/>
        <v>0</v>
      </c>
      <c r="Q20" s="100">
        <f t="shared" si="7"/>
        <v>0</v>
      </c>
      <c r="R20" s="97">
        <f t="shared" ref="R20" si="8">SUM(R10:R19)</f>
        <v>0</v>
      </c>
      <c r="S20" s="98">
        <f t="shared" ref="S20" si="9">SUM(S10:S19)</f>
        <v>0</v>
      </c>
      <c r="T20" s="98">
        <f t="shared" ref="T20" si="10">SUM(T10:T19)</f>
        <v>0</v>
      </c>
      <c r="U20" s="98">
        <f t="shared" ref="U20" si="11">SUM(U10:U19)</f>
        <v>0</v>
      </c>
      <c r="V20" s="98">
        <f t="shared" ref="V20" si="12">SUM(V10:V19)</f>
        <v>0</v>
      </c>
      <c r="W20" s="98">
        <f t="shared" ref="W20:X20" si="13">SUM(W10:W19)</f>
        <v>0</v>
      </c>
      <c r="X20" s="309">
        <f t="shared" si="13"/>
        <v>0</v>
      </c>
      <c r="Y20" s="177">
        <f t="shared" ref="Y20" si="14">IF(O20=0,0,W20/O20)</f>
        <v>0</v>
      </c>
      <c r="Z20" s="103">
        <f t="shared" ref="Z20" si="15">SUM(Z10:Z19)</f>
        <v>0</v>
      </c>
      <c r="AA20" s="103">
        <f t="shared" ref="AA20" si="16">SUM(AA10:AA19)</f>
        <v>0</v>
      </c>
      <c r="AB20" s="103">
        <f t="shared" ref="AB20" si="17">SUM(AB10:AB19)</f>
        <v>0</v>
      </c>
      <c r="AC20" s="101">
        <f t="shared" ref="AC20" si="18">SUM(AC10:AC19)</f>
        <v>0</v>
      </c>
      <c r="AD20" s="323">
        <f t="shared" ref="AD20" si="19">SUM(AD10:AD19)</f>
        <v>0</v>
      </c>
      <c r="AE20" s="324"/>
      <c r="AF20" s="322"/>
      <c r="AG20" s="306">
        <f t="shared" ref="AG20" si="20">SUM(AG10:AG19)</f>
        <v>0</v>
      </c>
      <c r="AH20" s="309">
        <f t="shared" ref="AH20" si="21">SUM(AH10:AH19)</f>
        <v>0</v>
      </c>
      <c r="AI20" s="309">
        <f t="shared" ref="AI20:AJ20" si="22">SUM(AI10:AI19)</f>
        <v>0</v>
      </c>
      <c r="AJ20" s="308">
        <f t="shared" si="22"/>
        <v>0</v>
      </c>
      <c r="AK20" s="307">
        <f t="shared" si="5"/>
        <v>0</v>
      </c>
      <c r="AL20" s="38"/>
      <c r="AM20" s="146"/>
      <c r="AO20" s="11"/>
      <c r="AP20" s="11"/>
      <c r="AQ20" s="11"/>
      <c r="AR20" s="11"/>
      <c r="AS20" s="172"/>
      <c r="AT20" s="172"/>
      <c r="AY20" s="38"/>
      <c r="AZ20" s="92"/>
      <c r="BA20" s="69"/>
      <c r="BB20" s="69"/>
      <c r="BC20" s="69"/>
      <c r="BD20" s="11"/>
    </row>
    <row r="21" spans="2:56" s="1" customFormat="1" ht="15" thickBot="1" x14ac:dyDescent="0.4">
      <c r="B21" s="9"/>
      <c r="C21" s="23"/>
      <c r="D21" s="23"/>
      <c r="E21" s="23"/>
      <c r="F21" s="23"/>
      <c r="G21" s="23"/>
      <c r="H21" s="23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677"/>
      <c r="Y21" s="677"/>
      <c r="Z21" s="677"/>
      <c r="AA21" s="677"/>
      <c r="AB21" s="178"/>
      <c r="AC21" s="178"/>
      <c r="AD21" s="178"/>
      <c r="AE21" s="178"/>
      <c r="AF21" s="178"/>
      <c r="AG21" s="23"/>
      <c r="AH21" s="23"/>
      <c r="AM21" s="146"/>
      <c r="AP21" s="40"/>
      <c r="AQ21" s="150"/>
      <c r="AR21" s="69"/>
      <c r="AS21" s="172"/>
      <c r="AT21" s="172"/>
      <c r="AU21" s="23"/>
    </row>
    <row r="22" spans="2:56" s="1" customFormat="1" ht="30" customHeight="1" thickBot="1" x14ac:dyDescent="0.4">
      <c r="B22" s="9"/>
      <c r="C22" s="980" t="s">
        <v>170</v>
      </c>
      <c r="D22" s="981"/>
      <c r="E22" s="106">
        <f>AG20+AH20</f>
        <v>0</v>
      </c>
      <c r="F22" s="23"/>
      <c r="G22" s="23"/>
      <c r="H22" s="23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23"/>
      <c r="AH22" s="23"/>
      <c r="AI22" s="23"/>
      <c r="AJ22" s="23"/>
      <c r="AM22" s="108"/>
      <c r="AQ22" s="40"/>
      <c r="AR22" s="150"/>
      <c r="AS22" s="172"/>
      <c r="AT22" s="172"/>
      <c r="AU22" s="69"/>
      <c r="AV22" s="23"/>
    </row>
    <row r="23" spans="2:56" ht="30" customHeight="1" thickBot="1" x14ac:dyDescent="0.4">
      <c r="B23" s="15"/>
      <c r="C23" s="980" t="s">
        <v>467</v>
      </c>
      <c r="D23" s="981"/>
      <c r="E23" s="106">
        <f>AI20</f>
        <v>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63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M23" s="12"/>
      <c r="AQ23" s="11"/>
      <c r="AR23" s="92"/>
      <c r="AS23" s="172"/>
      <c r="AT23" s="172"/>
      <c r="AU23" s="69"/>
      <c r="AV23" s="11"/>
    </row>
    <row r="24" spans="2:56" ht="30" customHeight="1" thickBot="1" x14ac:dyDescent="0.4">
      <c r="B24" s="15"/>
      <c r="C24" s="980" t="s">
        <v>468</v>
      </c>
      <c r="D24" s="981"/>
      <c r="E24" s="106">
        <f>AJ20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63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M24" s="12"/>
      <c r="AQ24" s="11"/>
      <c r="AR24" s="92"/>
      <c r="AS24" s="172"/>
      <c r="AT24" s="172"/>
      <c r="AU24" s="69"/>
      <c r="AV24" s="11"/>
    </row>
    <row r="25" spans="2:56" x14ac:dyDescent="0.35">
      <c r="B25" s="15"/>
      <c r="C25" s="2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69"/>
      <c r="AJ25" s="69"/>
      <c r="AL25" s="80"/>
      <c r="AM25" s="65"/>
      <c r="AQ25" s="11"/>
      <c r="AR25" s="92"/>
      <c r="AS25" s="172"/>
      <c r="AT25" s="172"/>
      <c r="AU25" s="69"/>
      <c r="AV25" s="11"/>
    </row>
    <row r="26" spans="2:56" ht="15" thickBot="1" x14ac:dyDescent="0.4">
      <c r="B26" s="15"/>
      <c r="C26" s="2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69"/>
      <c r="AJ26" s="69"/>
      <c r="AL26" s="80"/>
      <c r="AM26" s="65"/>
      <c r="AQ26" s="11"/>
      <c r="AR26" s="92"/>
      <c r="AS26" s="172"/>
      <c r="AT26" s="172"/>
      <c r="AU26" s="69"/>
      <c r="AV26" s="11"/>
    </row>
    <row r="27" spans="2:56" ht="56.25" customHeight="1" thickBot="1" x14ac:dyDescent="0.4">
      <c r="B27" s="15"/>
      <c r="C27" s="109" t="s">
        <v>36</v>
      </c>
      <c r="D27" s="110"/>
      <c r="E27" s="110"/>
      <c r="F27" s="110"/>
      <c r="G27" s="110"/>
      <c r="H27" s="110"/>
      <c r="I27" s="110"/>
      <c r="J27" s="982" t="s">
        <v>163</v>
      </c>
      <c r="K27" s="983"/>
      <c r="L27" s="984"/>
      <c r="M27" s="984"/>
      <c r="N27" s="984"/>
      <c r="O27" s="984"/>
      <c r="P27" s="984"/>
      <c r="Q27" s="984"/>
      <c r="R27" s="984"/>
      <c r="S27" s="984"/>
      <c r="T27" s="984"/>
      <c r="U27" s="984"/>
      <c r="V27" s="984"/>
      <c r="W27" s="984"/>
      <c r="X27" s="984"/>
      <c r="Y27" s="984"/>
      <c r="Z27" s="984"/>
      <c r="AA27" s="984"/>
      <c r="AB27" s="984"/>
      <c r="AC27" s="984"/>
      <c r="AD27" s="984"/>
      <c r="AE27" s="984"/>
      <c r="AF27" s="984"/>
      <c r="AG27" s="984"/>
      <c r="AH27" s="984"/>
      <c r="AI27" s="985"/>
      <c r="AJ27" s="498"/>
      <c r="AL27" s="80"/>
      <c r="AM27" s="65"/>
      <c r="AQ27" s="11"/>
      <c r="AR27" s="92"/>
      <c r="AS27" s="172"/>
      <c r="AT27" s="172"/>
      <c r="AU27" s="69"/>
      <c r="AV27" s="11"/>
    </row>
    <row r="28" spans="2:56" ht="15" thickBot="1" x14ac:dyDescent="0.4">
      <c r="B28" s="15"/>
      <c r="C28" s="111"/>
      <c r="D28" s="112"/>
      <c r="E28" s="112"/>
      <c r="F28" s="112"/>
      <c r="G28" s="112"/>
      <c r="H28" s="113"/>
      <c r="I28" s="112"/>
      <c r="J28" s="1019" t="s">
        <v>16</v>
      </c>
      <c r="K28" s="1020"/>
      <c r="L28" s="1020"/>
      <c r="M28" s="1020"/>
      <c r="N28" s="1020"/>
      <c r="O28" s="1020"/>
      <c r="P28" s="1020"/>
      <c r="Q28" s="1020"/>
      <c r="R28" s="1020"/>
      <c r="S28" s="1020"/>
      <c r="T28" s="1020"/>
      <c r="U28" s="1020"/>
      <c r="V28" s="1020"/>
      <c r="W28" s="1020"/>
      <c r="X28" s="1020"/>
      <c r="Y28" s="1020"/>
      <c r="Z28" s="1020"/>
      <c r="AA28" s="1020"/>
      <c r="AB28" s="1020"/>
      <c r="AC28" s="1020"/>
      <c r="AD28" s="1020"/>
      <c r="AE28" s="1020"/>
      <c r="AF28" s="1020"/>
      <c r="AG28" s="1020"/>
      <c r="AH28" s="1020"/>
      <c r="AI28" s="114"/>
      <c r="AJ28" s="123"/>
      <c r="AL28" s="80"/>
      <c r="AM28" s="65"/>
      <c r="AQ28" s="11"/>
      <c r="AR28" s="11"/>
      <c r="AS28" s="172"/>
      <c r="AT28" s="172"/>
      <c r="AU28" s="69"/>
      <c r="AV28" s="11"/>
    </row>
    <row r="29" spans="2:56" ht="28.5" customHeight="1" thickBot="1" x14ac:dyDescent="0.4">
      <c r="B29" s="15"/>
      <c r="C29" s="115" t="s">
        <v>37</v>
      </c>
      <c r="D29" s="766" t="s">
        <v>144</v>
      </c>
      <c r="E29" s="766" t="s">
        <v>143</v>
      </c>
      <c r="F29" s="766" t="s">
        <v>149</v>
      </c>
      <c r="G29" s="766"/>
      <c r="H29" s="979" t="s">
        <v>96</v>
      </c>
      <c r="I29" s="979"/>
      <c r="J29" s="116">
        <v>1</v>
      </c>
      <c r="K29" s="116">
        <v>2</v>
      </c>
      <c r="L29" s="116">
        <v>3</v>
      </c>
      <c r="M29" s="116">
        <v>4</v>
      </c>
      <c r="N29" s="116">
        <v>5</v>
      </c>
      <c r="O29" s="116">
        <v>6</v>
      </c>
      <c r="P29" s="116">
        <v>7</v>
      </c>
      <c r="Q29" s="116">
        <v>8</v>
      </c>
      <c r="R29" s="116">
        <v>9</v>
      </c>
      <c r="S29" s="116">
        <v>10</v>
      </c>
      <c r="T29" s="116">
        <v>11</v>
      </c>
      <c r="U29" s="116">
        <v>12</v>
      </c>
      <c r="V29" s="116">
        <v>13</v>
      </c>
      <c r="W29" s="116">
        <v>14</v>
      </c>
      <c r="X29" s="116">
        <v>15</v>
      </c>
      <c r="Y29" s="116">
        <v>16</v>
      </c>
      <c r="Z29" s="116">
        <v>17</v>
      </c>
      <c r="AA29" s="116">
        <v>18</v>
      </c>
      <c r="AB29" s="116">
        <v>19</v>
      </c>
      <c r="AC29" s="116">
        <v>20</v>
      </c>
      <c r="AD29" s="116">
        <v>21</v>
      </c>
      <c r="AE29" s="116">
        <v>22</v>
      </c>
      <c r="AF29" s="116">
        <v>23</v>
      </c>
      <c r="AG29" s="116">
        <v>24</v>
      </c>
      <c r="AH29" s="116">
        <v>25</v>
      </c>
      <c r="AI29" s="117" t="s">
        <v>38</v>
      </c>
      <c r="AJ29" s="499"/>
      <c r="AL29" s="80"/>
      <c r="AM29" s="65"/>
      <c r="AQ29" s="11"/>
      <c r="AR29" s="11"/>
      <c r="AS29" s="172"/>
      <c r="AT29" s="172"/>
      <c r="AU29" s="11"/>
      <c r="AV29" s="11"/>
    </row>
    <row r="30" spans="2:56" ht="15" thickBot="1" x14ac:dyDescent="0.4">
      <c r="B30" s="15"/>
      <c r="C30" s="723">
        <f t="shared" ref="C30:C39" si="23">C10</f>
        <v>1</v>
      </c>
      <c r="D30" s="724">
        <f t="shared" ref="D30:D39" si="24">X10</f>
        <v>0</v>
      </c>
      <c r="E30" s="724">
        <f t="shared" ref="E30:E39" si="25">AC10</f>
        <v>0</v>
      </c>
      <c r="F30" s="724">
        <f t="shared" ref="F30:F39" si="26">AD10</f>
        <v>0</v>
      </c>
      <c r="G30" s="724"/>
      <c r="H30" s="724">
        <f>IF(D30="",0,D30-E30)</f>
        <v>0</v>
      </c>
      <c r="I30" s="725"/>
      <c r="J30" s="121">
        <f t="shared" ref="J30:J39" si="27">IF($I10&gt;=25,$H30,IF(J$29&lt;=$I10,$H30,IF(J$29&lt;=($I10*($AE10+1)),$H30,0)))-IF($I10="",0,IF(J$29-1&lt;=($I10*$AE10),$F30,0))*IF(OR($AF10=0,$AF10&gt;25),0,IF(MOD(J$29,$I10)=0,1,0))</f>
        <v>0</v>
      </c>
      <c r="K30" s="121">
        <f t="shared" ref="K30:AH30" si="28">IF($I10&gt;=25,$H30,IF(K$29&lt;=$I10,$H30,IF(K$29&lt;=($I10*($AE10+1)),$H30,0)))-IF($I10="",0,IF(K$29-1&lt;=($I10*$AE10),$F30,0))*IF(OR($AF10=0,$AF10&gt;25),0,IF(MOD(K$29-1,$I10)=0,1,0))</f>
        <v>0</v>
      </c>
      <c r="L30" s="121">
        <f t="shared" si="28"/>
        <v>0</v>
      </c>
      <c r="M30" s="121">
        <f t="shared" si="28"/>
        <v>0</v>
      </c>
      <c r="N30" s="121">
        <f t="shared" si="28"/>
        <v>0</v>
      </c>
      <c r="O30" s="121">
        <f t="shared" si="28"/>
        <v>0</v>
      </c>
      <c r="P30" s="121">
        <f t="shared" si="28"/>
        <v>0</v>
      </c>
      <c r="Q30" s="121">
        <f t="shared" si="28"/>
        <v>0</v>
      </c>
      <c r="R30" s="121">
        <f t="shared" si="28"/>
        <v>0</v>
      </c>
      <c r="S30" s="121">
        <f t="shared" si="28"/>
        <v>0</v>
      </c>
      <c r="T30" s="121">
        <f t="shared" si="28"/>
        <v>0</v>
      </c>
      <c r="U30" s="121">
        <f t="shared" si="28"/>
        <v>0</v>
      </c>
      <c r="V30" s="121">
        <f t="shared" si="28"/>
        <v>0</v>
      </c>
      <c r="W30" s="121">
        <f t="shared" si="28"/>
        <v>0</v>
      </c>
      <c r="X30" s="121">
        <f t="shared" si="28"/>
        <v>0</v>
      </c>
      <c r="Y30" s="121">
        <f t="shared" si="28"/>
        <v>0</v>
      </c>
      <c r="Z30" s="121">
        <f t="shared" si="28"/>
        <v>0</v>
      </c>
      <c r="AA30" s="121">
        <f t="shared" si="28"/>
        <v>0</v>
      </c>
      <c r="AB30" s="121">
        <f t="shared" si="28"/>
        <v>0</v>
      </c>
      <c r="AC30" s="121">
        <f t="shared" si="28"/>
        <v>0</v>
      </c>
      <c r="AD30" s="121">
        <f t="shared" si="28"/>
        <v>0</v>
      </c>
      <c r="AE30" s="121">
        <f t="shared" si="28"/>
        <v>0</v>
      </c>
      <c r="AF30" s="121">
        <f t="shared" si="28"/>
        <v>0</v>
      </c>
      <c r="AG30" s="121">
        <f t="shared" si="28"/>
        <v>0</v>
      </c>
      <c r="AH30" s="121">
        <f t="shared" si="28"/>
        <v>0</v>
      </c>
      <c r="AI30" s="122">
        <f t="shared" ref="AI30:AI39" si="29">SUM(J30:AH30)</f>
        <v>0</v>
      </c>
      <c r="AJ30" s="500"/>
      <c r="AL30" s="80"/>
      <c r="AM30" s="65"/>
      <c r="AS30" s="172"/>
      <c r="AT30" s="172"/>
    </row>
    <row r="31" spans="2:56" ht="15" thickBot="1" x14ac:dyDescent="0.4">
      <c r="B31" s="15"/>
      <c r="C31" s="118">
        <f t="shared" si="23"/>
        <v>2</v>
      </c>
      <c r="D31" s="119">
        <f t="shared" si="24"/>
        <v>0</v>
      </c>
      <c r="E31" s="119">
        <f t="shared" si="25"/>
        <v>0</v>
      </c>
      <c r="F31" s="119">
        <f t="shared" si="26"/>
        <v>0</v>
      </c>
      <c r="G31" s="119"/>
      <c r="H31" s="119">
        <f t="shared" ref="H31:H39" si="30">IF(D31="",0,D31-E31)</f>
        <v>0</v>
      </c>
      <c r="I31" s="123"/>
      <c r="J31" s="121">
        <f t="shared" si="27"/>
        <v>0</v>
      </c>
      <c r="K31" s="121">
        <f t="shared" ref="K31:AH31" si="31">IF($I11&gt;=25,$H31,IF(K$29&lt;=$I11,$H31,IF(K$29&lt;=($I11*($AE11+1)),$H31,0)))-IF($I11="",0,IF(K$29-1&lt;=($I11*$AE11),$F31,0))*IF(OR($AF11=0,$AF11&gt;25),0,IF(MOD(K$29-1,$I11)=0,1,0))</f>
        <v>0</v>
      </c>
      <c r="L31" s="121">
        <f t="shared" si="31"/>
        <v>0</v>
      </c>
      <c r="M31" s="121">
        <f t="shared" si="31"/>
        <v>0</v>
      </c>
      <c r="N31" s="121">
        <f t="shared" si="31"/>
        <v>0</v>
      </c>
      <c r="O31" s="121">
        <f t="shared" si="31"/>
        <v>0</v>
      </c>
      <c r="P31" s="121">
        <f t="shared" si="31"/>
        <v>0</v>
      </c>
      <c r="Q31" s="121">
        <f t="shared" si="31"/>
        <v>0</v>
      </c>
      <c r="R31" s="121">
        <f t="shared" si="31"/>
        <v>0</v>
      </c>
      <c r="S31" s="121">
        <f t="shared" si="31"/>
        <v>0</v>
      </c>
      <c r="T31" s="121">
        <f t="shared" si="31"/>
        <v>0</v>
      </c>
      <c r="U31" s="121">
        <f t="shared" si="31"/>
        <v>0</v>
      </c>
      <c r="V31" s="121">
        <f t="shared" si="31"/>
        <v>0</v>
      </c>
      <c r="W31" s="121">
        <f t="shared" si="31"/>
        <v>0</v>
      </c>
      <c r="X31" s="121">
        <f t="shared" si="31"/>
        <v>0</v>
      </c>
      <c r="Y31" s="121">
        <f t="shared" si="31"/>
        <v>0</v>
      </c>
      <c r="Z31" s="121">
        <f t="shared" si="31"/>
        <v>0</v>
      </c>
      <c r="AA31" s="121">
        <f t="shared" si="31"/>
        <v>0</v>
      </c>
      <c r="AB31" s="121">
        <f t="shared" si="31"/>
        <v>0</v>
      </c>
      <c r="AC31" s="121">
        <f t="shared" si="31"/>
        <v>0</v>
      </c>
      <c r="AD31" s="121">
        <f t="shared" si="31"/>
        <v>0</v>
      </c>
      <c r="AE31" s="121">
        <f t="shared" si="31"/>
        <v>0</v>
      </c>
      <c r="AF31" s="121">
        <f t="shared" si="31"/>
        <v>0</v>
      </c>
      <c r="AG31" s="121">
        <f t="shared" si="31"/>
        <v>0</v>
      </c>
      <c r="AH31" s="121">
        <f t="shared" si="31"/>
        <v>0</v>
      </c>
      <c r="AI31" s="122">
        <f t="shared" si="29"/>
        <v>0</v>
      </c>
      <c r="AJ31" s="500"/>
      <c r="AL31" s="80"/>
      <c r="AM31" s="65"/>
      <c r="AS31" s="172"/>
      <c r="AT31" s="172"/>
    </row>
    <row r="32" spans="2:56" ht="15" thickBot="1" x14ac:dyDescent="0.4">
      <c r="B32" s="15"/>
      <c r="C32" s="723">
        <f t="shared" si="23"/>
        <v>3</v>
      </c>
      <c r="D32" s="724">
        <f t="shared" si="24"/>
        <v>0</v>
      </c>
      <c r="E32" s="724">
        <f t="shared" si="25"/>
        <v>0</v>
      </c>
      <c r="F32" s="724">
        <f t="shared" si="26"/>
        <v>0</v>
      </c>
      <c r="G32" s="724"/>
      <c r="H32" s="724">
        <f t="shared" si="30"/>
        <v>0</v>
      </c>
      <c r="I32" s="726"/>
      <c r="J32" s="121">
        <f t="shared" si="27"/>
        <v>0</v>
      </c>
      <c r="K32" s="121">
        <f t="shared" ref="K32:AH32" si="32">IF($I12&gt;=25,$H32,IF(K$29&lt;=$I12,$H32,IF(K$29&lt;=($I12*($AE12+1)),$H32,0)))-IF($I12="",0,IF(K$29-1&lt;=($I12*$AE12),$F32,0))*IF(OR($AF12=0,$AF12&gt;25),0,IF(MOD(K$29-1,$I12)=0,1,0))</f>
        <v>0</v>
      </c>
      <c r="L32" s="121">
        <f t="shared" si="32"/>
        <v>0</v>
      </c>
      <c r="M32" s="121">
        <f t="shared" si="32"/>
        <v>0</v>
      </c>
      <c r="N32" s="121">
        <f t="shared" si="32"/>
        <v>0</v>
      </c>
      <c r="O32" s="121">
        <f t="shared" si="32"/>
        <v>0</v>
      </c>
      <c r="P32" s="121">
        <f t="shared" si="32"/>
        <v>0</v>
      </c>
      <c r="Q32" s="121">
        <f t="shared" si="32"/>
        <v>0</v>
      </c>
      <c r="R32" s="121">
        <f t="shared" si="32"/>
        <v>0</v>
      </c>
      <c r="S32" s="121">
        <f t="shared" si="32"/>
        <v>0</v>
      </c>
      <c r="T32" s="121">
        <f t="shared" si="32"/>
        <v>0</v>
      </c>
      <c r="U32" s="121">
        <f t="shared" si="32"/>
        <v>0</v>
      </c>
      <c r="V32" s="121">
        <f t="shared" si="32"/>
        <v>0</v>
      </c>
      <c r="W32" s="121">
        <f t="shared" si="32"/>
        <v>0</v>
      </c>
      <c r="X32" s="121">
        <f t="shared" si="32"/>
        <v>0</v>
      </c>
      <c r="Y32" s="121">
        <f t="shared" si="32"/>
        <v>0</v>
      </c>
      <c r="Z32" s="121">
        <f t="shared" si="32"/>
        <v>0</v>
      </c>
      <c r="AA32" s="121">
        <f t="shared" si="32"/>
        <v>0</v>
      </c>
      <c r="AB32" s="121">
        <f t="shared" si="32"/>
        <v>0</v>
      </c>
      <c r="AC32" s="121">
        <f t="shared" si="32"/>
        <v>0</v>
      </c>
      <c r="AD32" s="121">
        <f t="shared" si="32"/>
        <v>0</v>
      </c>
      <c r="AE32" s="121">
        <f t="shared" si="32"/>
        <v>0</v>
      </c>
      <c r="AF32" s="121">
        <f t="shared" si="32"/>
        <v>0</v>
      </c>
      <c r="AG32" s="121">
        <f t="shared" si="32"/>
        <v>0</v>
      </c>
      <c r="AH32" s="121">
        <f t="shared" si="32"/>
        <v>0</v>
      </c>
      <c r="AI32" s="122">
        <f t="shared" si="29"/>
        <v>0</v>
      </c>
      <c r="AJ32" s="500"/>
      <c r="AL32" s="80"/>
      <c r="AM32" s="65"/>
      <c r="AS32" s="172"/>
      <c r="AT32" s="172"/>
    </row>
    <row r="33" spans="2:46" ht="15" thickBot="1" x14ac:dyDescent="0.4">
      <c r="B33" s="15"/>
      <c r="C33" s="118">
        <f t="shared" si="23"/>
        <v>4</v>
      </c>
      <c r="D33" s="119">
        <f t="shared" si="24"/>
        <v>0</v>
      </c>
      <c r="E33" s="119">
        <f t="shared" si="25"/>
        <v>0</v>
      </c>
      <c r="F33" s="119">
        <f t="shared" si="26"/>
        <v>0</v>
      </c>
      <c r="G33" s="119"/>
      <c r="H33" s="119">
        <f t="shared" si="30"/>
        <v>0</v>
      </c>
      <c r="I33" s="123"/>
      <c r="J33" s="121">
        <f t="shared" si="27"/>
        <v>0</v>
      </c>
      <c r="K33" s="121">
        <f t="shared" ref="K33:AH33" si="33">IF($I13&gt;=25,$H33,IF(K$29&lt;=$I13,$H33,IF(K$29&lt;=($I13*($AE13+1)),$H33,0)))-IF($I13="",0,IF(K$29-1&lt;=($I13*$AE13),$F33,0))*IF(OR($AF13=0,$AF13&gt;25),0,IF(MOD(K$29-1,$I13)=0,1,0))</f>
        <v>0</v>
      </c>
      <c r="L33" s="121">
        <f t="shared" si="33"/>
        <v>0</v>
      </c>
      <c r="M33" s="121">
        <f t="shared" si="33"/>
        <v>0</v>
      </c>
      <c r="N33" s="121">
        <f t="shared" si="33"/>
        <v>0</v>
      </c>
      <c r="O33" s="121">
        <f t="shared" si="33"/>
        <v>0</v>
      </c>
      <c r="P33" s="121">
        <f t="shared" si="33"/>
        <v>0</v>
      </c>
      <c r="Q33" s="121">
        <f t="shared" si="33"/>
        <v>0</v>
      </c>
      <c r="R33" s="121">
        <f t="shared" si="33"/>
        <v>0</v>
      </c>
      <c r="S33" s="121">
        <f t="shared" si="33"/>
        <v>0</v>
      </c>
      <c r="T33" s="121">
        <f t="shared" si="33"/>
        <v>0</v>
      </c>
      <c r="U33" s="121">
        <f t="shared" si="33"/>
        <v>0</v>
      </c>
      <c r="V33" s="121">
        <f t="shared" si="33"/>
        <v>0</v>
      </c>
      <c r="W33" s="121">
        <f t="shared" si="33"/>
        <v>0</v>
      </c>
      <c r="X33" s="121">
        <f t="shared" si="33"/>
        <v>0</v>
      </c>
      <c r="Y33" s="121">
        <f t="shared" si="33"/>
        <v>0</v>
      </c>
      <c r="Z33" s="121">
        <f t="shared" si="33"/>
        <v>0</v>
      </c>
      <c r="AA33" s="121">
        <f t="shared" si="33"/>
        <v>0</v>
      </c>
      <c r="AB33" s="121">
        <f t="shared" si="33"/>
        <v>0</v>
      </c>
      <c r="AC33" s="121">
        <f t="shared" si="33"/>
        <v>0</v>
      </c>
      <c r="AD33" s="121">
        <f t="shared" si="33"/>
        <v>0</v>
      </c>
      <c r="AE33" s="121">
        <f t="shared" si="33"/>
        <v>0</v>
      </c>
      <c r="AF33" s="121">
        <f t="shared" si="33"/>
        <v>0</v>
      </c>
      <c r="AG33" s="121">
        <f t="shared" si="33"/>
        <v>0</v>
      </c>
      <c r="AH33" s="121">
        <f t="shared" si="33"/>
        <v>0</v>
      </c>
      <c r="AI33" s="122">
        <f t="shared" si="29"/>
        <v>0</v>
      </c>
      <c r="AJ33" s="500"/>
      <c r="AL33" s="80"/>
      <c r="AM33" s="65"/>
      <c r="AS33" s="172"/>
      <c r="AT33" s="172"/>
    </row>
    <row r="34" spans="2:46" ht="15" thickBot="1" x14ac:dyDescent="0.4">
      <c r="B34" s="15"/>
      <c r="C34" s="723">
        <f t="shared" si="23"/>
        <v>5</v>
      </c>
      <c r="D34" s="724">
        <f t="shared" si="24"/>
        <v>0</v>
      </c>
      <c r="E34" s="724">
        <f t="shared" si="25"/>
        <v>0</v>
      </c>
      <c r="F34" s="724">
        <f t="shared" si="26"/>
        <v>0</v>
      </c>
      <c r="G34" s="724"/>
      <c r="H34" s="724">
        <f t="shared" si="30"/>
        <v>0</v>
      </c>
      <c r="I34" s="726"/>
      <c r="J34" s="121">
        <f t="shared" si="27"/>
        <v>0</v>
      </c>
      <c r="K34" s="121">
        <f t="shared" ref="K34:AH34" si="34">IF($I14&gt;=25,$H34,IF(K$29&lt;=$I14,$H34,IF(K$29&lt;=($I14*($AE14+1)),$H34,0)))-IF($I14="",0,IF(K$29-1&lt;=($I14*$AE14),$F34,0))*IF(OR($AF14=0,$AF14&gt;25),0,IF(MOD(K$29-1,$I14)=0,1,0))</f>
        <v>0</v>
      </c>
      <c r="L34" s="121">
        <f t="shared" si="34"/>
        <v>0</v>
      </c>
      <c r="M34" s="121">
        <f t="shared" si="34"/>
        <v>0</v>
      </c>
      <c r="N34" s="121">
        <f t="shared" si="34"/>
        <v>0</v>
      </c>
      <c r="O34" s="121">
        <f t="shared" si="34"/>
        <v>0</v>
      </c>
      <c r="P34" s="121">
        <f t="shared" si="34"/>
        <v>0</v>
      </c>
      <c r="Q34" s="121">
        <f t="shared" si="34"/>
        <v>0</v>
      </c>
      <c r="R34" s="121">
        <f t="shared" si="34"/>
        <v>0</v>
      </c>
      <c r="S34" s="121">
        <f t="shared" si="34"/>
        <v>0</v>
      </c>
      <c r="T34" s="121">
        <f t="shared" si="34"/>
        <v>0</v>
      </c>
      <c r="U34" s="121">
        <f t="shared" si="34"/>
        <v>0</v>
      </c>
      <c r="V34" s="121">
        <f t="shared" si="34"/>
        <v>0</v>
      </c>
      <c r="W34" s="121">
        <f t="shared" si="34"/>
        <v>0</v>
      </c>
      <c r="X34" s="121">
        <f t="shared" si="34"/>
        <v>0</v>
      </c>
      <c r="Y34" s="121">
        <f t="shared" si="34"/>
        <v>0</v>
      </c>
      <c r="Z34" s="121">
        <f t="shared" si="34"/>
        <v>0</v>
      </c>
      <c r="AA34" s="121">
        <f t="shared" si="34"/>
        <v>0</v>
      </c>
      <c r="AB34" s="121">
        <f t="shared" si="34"/>
        <v>0</v>
      </c>
      <c r="AC34" s="121">
        <f t="shared" si="34"/>
        <v>0</v>
      </c>
      <c r="AD34" s="121">
        <f t="shared" si="34"/>
        <v>0</v>
      </c>
      <c r="AE34" s="121">
        <f t="shared" si="34"/>
        <v>0</v>
      </c>
      <c r="AF34" s="121">
        <f t="shared" si="34"/>
        <v>0</v>
      </c>
      <c r="AG34" s="121">
        <f t="shared" si="34"/>
        <v>0</v>
      </c>
      <c r="AH34" s="121">
        <f t="shared" si="34"/>
        <v>0</v>
      </c>
      <c r="AI34" s="122">
        <f t="shared" si="29"/>
        <v>0</v>
      </c>
      <c r="AJ34" s="500"/>
      <c r="AL34" s="80"/>
      <c r="AM34" s="65"/>
      <c r="AS34" s="172"/>
      <c r="AT34" s="172"/>
    </row>
    <row r="35" spans="2:46" ht="15" thickBot="1" x14ac:dyDescent="0.4">
      <c r="B35" s="15"/>
      <c r="C35" s="118">
        <f t="shared" si="23"/>
        <v>6</v>
      </c>
      <c r="D35" s="119">
        <f t="shared" si="24"/>
        <v>0</v>
      </c>
      <c r="E35" s="119">
        <f t="shared" si="25"/>
        <v>0</v>
      </c>
      <c r="F35" s="119">
        <f t="shared" si="26"/>
        <v>0</v>
      </c>
      <c r="G35" s="119"/>
      <c r="H35" s="119">
        <f t="shared" si="30"/>
        <v>0</v>
      </c>
      <c r="I35" s="125"/>
      <c r="J35" s="121">
        <f t="shared" si="27"/>
        <v>0</v>
      </c>
      <c r="K35" s="121">
        <f t="shared" ref="K35:AH35" si="35">IF($I15&gt;=25,$H35,IF(K$29&lt;=$I15,$H35,IF(K$29&lt;=($I15*($AE15+1)),$H35,0)))-IF($I15="",0,IF(K$29-1&lt;=($I15*$AE15),$F35,0))*IF(OR($AF15=0,$AF15&gt;25),0,IF(MOD(K$29-1,$I15)=0,1,0))</f>
        <v>0</v>
      </c>
      <c r="L35" s="121">
        <f t="shared" si="35"/>
        <v>0</v>
      </c>
      <c r="M35" s="121">
        <f t="shared" si="35"/>
        <v>0</v>
      </c>
      <c r="N35" s="121">
        <f t="shared" si="35"/>
        <v>0</v>
      </c>
      <c r="O35" s="121">
        <f t="shared" si="35"/>
        <v>0</v>
      </c>
      <c r="P35" s="121">
        <f t="shared" si="35"/>
        <v>0</v>
      </c>
      <c r="Q35" s="121">
        <f t="shared" si="35"/>
        <v>0</v>
      </c>
      <c r="R35" s="121">
        <f t="shared" si="35"/>
        <v>0</v>
      </c>
      <c r="S35" s="121">
        <f t="shared" si="35"/>
        <v>0</v>
      </c>
      <c r="T35" s="121">
        <f t="shared" si="35"/>
        <v>0</v>
      </c>
      <c r="U35" s="121">
        <f t="shared" si="35"/>
        <v>0</v>
      </c>
      <c r="V35" s="121">
        <f t="shared" si="35"/>
        <v>0</v>
      </c>
      <c r="W35" s="121">
        <f t="shared" si="35"/>
        <v>0</v>
      </c>
      <c r="X35" s="121">
        <f t="shared" si="35"/>
        <v>0</v>
      </c>
      <c r="Y35" s="121">
        <f t="shared" si="35"/>
        <v>0</v>
      </c>
      <c r="Z35" s="121">
        <f t="shared" si="35"/>
        <v>0</v>
      </c>
      <c r="AA35" s="121">
        <f t="shared" si="35"/>
        <v>0</v>
      </c>
      <c r="AB35" s="121">
        <f t="shared" si="35"/>
        <v>0</v>
      </c>
      <c r="AC35" s="121">
        <f t="shared" si="35"/>
        <v>0</v>
      </c>
      <c r="AD35" s="121">
        <f t="shared" si="35"/>
        <v>0</v>
      </c>
      <c r="AE35" s="121">
        <f t="shared" si="35"/>
        <v>0</v>
      </c>
      <c r="AF35" s="121">
        <f t="shared" si="35"/>
        <v>0</v>
      </c>
      <c r="AG35" s="121">
        <f t="shared" si="35"/>
        <v>0</v>
      </c>
      <c r="AH35" s="121">
        <f t="shared" si="35"/>
        <v>0</v>
      </c>
      <c r="AI35" s="122">
        <f t="shared" si="29"/>
        <v>0</v>
      </c>
      <c r="AJ35" s="500"/>
      <c r="AL35" s="80"/>
      <c r="AM35" s="65"/>
      <c r="AS35" s="172"/>
      <c r="AT35" s="172"/>
    </row>
    <row r="36" spans="2:46" ht="15" thickBot="1" x14ac:dyDescent="0.4">
      <c r="B36" s="15"/>
      <c r="C36" s="723">
        <f t="shared" si="23"/>
        <v>7</v>
      </c>
      <c r="D36" s="724">
        <f t="shared" si="24"/>
        <v>0</v>
      </c>
      <c r="E36" s="724">
        <f t="shared" si="25"/>
        <v>0</v>
      </c>
      <c r="F36" s="724">
        <f t="shared" si="26"/>
        <v>0</v>
      </c>
      <c r="G36" s="724"/>
      <c r="H36" s="724">
        <f t="shared" si="30"/>
        <v>0</v>
      </c>
      <c r="I36" s="727"/>
      <c r="J36" s="121">
        <f t="shared" si="27"/>
        <v>0</v>
      </c>
      <c r="K36" s="121">
        <f t="shared" ref="K36:AH36" si="36">IF($I16&gt;=25,$H36,IF(K$29&lt;=$I16,$H36,IF(K$29&lt;=($I16*($AE16+1)),$H36,0)))-IF($I16="",0,IF(K$29-1&lt;=($I16*$AE16),$F36,0))*IF(OR($AF16=0,$AF16&gt;25),0,IF(MOD(K$29-1,$I16)=0,1,0))</f>
        <v>0</v>
      </c>
      <c r="L36" s="121">
        <f t="shared" si="36"/>
        <v>0</v>
      </c>
      <c r="M36" s="121">
        <f t="shared" si="36"/>
        <v>0</v>
      </c>
      <c r="N36" s="121">
        <f t="shared" si="36"/>
        <v>0</v>
      </c>
      <c r="O36" s="121">
        <f t="shared" si="36"/>
        <v>0</v>
      </c>
      <c r="P36" s="121">
        <f t="shared" si="36"/>
        <v>0</v>
      </c>
      <c r="Q36" s="121">
        <f t="shared" si="36"/>
        <v>0</v>
      </c>
      <c r="R36" s="121">
        <f t="shared" si="36"/>
        <v>0</v>
      </c>
      <c r="S36" s="121">
        <f t="shared" si="36"/>
        <v>0</v>
      </c>
      <c r="T36" s="121">
        <f t="shared" si="36"/>
        <v>0</v>
      </c>
      <c r="U36" s="121">
        <f t="shared" si="36"/>
        <v>0</v>
      </c>
      <c r="V36" s="121">
        <f t="shared" si="36"/>
        <v>0</v>
      </c>
      <c r="W36" s="121">
        <f t="shared" si="36"/>
        <v>0</v>
      </c>
      <c r="X36" s="121">
        <f t="shared" si="36"/>
        <v>0</v>
      </c>
      <c r="Y36" s="121">
        <f t="shared" si="36"/>
        <v>0</v>
      </c>
      <c r="Z36" s="121">
        <f t="shared" si="36"/>
        <v>0</v>
      </c>
      <c r="AA36" s="121">
        <f t="shared" si="36"/>
        <v>0</v>
      </c>
      <c r="AB36" s="121">
        <f t="shared" si="36"/>
        <v>0</v>
      </c>
      <c r="AC36" s="121">
        <f t="shared" si="36"/>
        <v>0</v>
      </c>
      <c r="AD36" s="121">
        <f t="shared" si="36"/>
        <v>0</v>
      </c>
      <c r="AE36" s="121">
        <f t="shared" si="36"/>
        <v>0</v>
      </c>
      <c r="AF36" s="121">
        <f t="shared" si="36"/>
        <v>0</v>
      </c>
      <c r="AG36" s="121">
        <f t="shared" si="36"/>
        <v>0</v>
      </c>
      <c r="AH36" s="121">
        <f t="shared" si="36"/>
        <v>0</v>
      </c>
      <c r="AI36" s="122">
        <f>SUM(J36:AH36)</f>
        <v>0</v>
      </c>
      <c r="AJ36" s="500"/>
      <c r="AL36" s="80"/>
      <c r="AM36" s="65"/>
      <c r="AS36" s="172"/>
      <c r="AT36" s="172"/>
    </row>
    <row r="37" spans="2:46" ht="15" thickBot="1" x14ac:dyDescent="0.4">
      <c r="B37" s="15"/>
      <c r="C37" s="118">
        <f t="shared" si="23"/>
        <v>8</v>
      </c>
      <c r="D37" s="119">
        <f t="shared" si="24"/>
        <v>0</v>
      </c>
      <c r="E37" s="119">
        <f t="shared" si="25"/>
        <v>0</v>
      </c>
      <c r="F37" s="119">
        <f t="shared" si="26"/>
        <v>0</v>
      </c>
      <c r="G37" s="119"/>
      <c r="H37" s="119">
        <f t="shared" si="30"/>
        <v>0</v>
      </c>
      <c r="I37" s="125"/>
      <c r="J37" s="121">
        <f t="shared" si="27"/>
        <v>0</v>
      </c>
      <c r="K37" s="121">
        <f t="shared" ref="K37:AH37" si="37">IF($I17&gt;=25,$H37,IF(K$29&lt;=$I17,$H37,IF(K$29&lt;=($I17*($AE17+1)),$H37,0)))-IF($I17="",0,IF(K$29-1&lt;=($I17*$AE17),$F37,0))*IF(OR($AF17=0,$AF17&gt;25),0,IF(MOD(K$29-1,$I17)=0,1,0))</f>
        <v>0</v>
      </c>
      <c r="L37" s="121">
        <f t="shared" si="37"/>
        <v>0</v>
      </c>
      <c r="M37" s="121">
        <f t="shared" si="37"/>
        <v>0</v>
      </c>
      <c r="N37" s="121">
        <f t="shared" si="37"/>
        <v>0</v>
      </c>
      <c r="O37" s="121">
        <f t="shared" si="37"/>
        <v>0</v>
      </c>
      <c r="P37" s="121">
        <f t="shared" si="37"/>
        <v>0</v>
      </c>
      <c r="Q37" s="121">
        <f t="shared" si="37"/>
        <v>0</v>
      </c>
      <c r="R37" s="121">
        <f t="shared" si="37"/>
        <v>0</v>
      </c>
      <c r="S37" s="121">
        <f t="shared" si="37"/>
        <v>0</v>
      </c>
      <c r="T37" s="121">
        <f t="shared" si="37"/>
        <v>0</v>
      </c>
      <c r="U37" s="121">
        <f t="shared" si="37"/>
        <v>0</v>
      </c>
      <c r="V37" s="121">
        <f t="shared" si="37"/>
        <v>0</v>
      </c>
      <c r="W37" s="121">
        <f t="shared" si="37"/>
        <v>0</v>
      </c>
      <c r="X37" s="121">
        <f t="shared" si="37"/>
        <v>0</v>
      </c>
      <c r="Y37" s="121">
        <f t="shared" si="37"/>
        <v>0</v>
      </c>
      <c r="Z37" s="121">
        <f t="shared" si="37"/>
        <v>0</v>
      </c>
      <c r="AA37" s="121">
        <f t="shared" si="37"/>
        <v>0</v>
      </c>
      <c r="AB37" s="121">
        <f t="shared" si="37"/>
        <v>0</v>
      </c>
      <c r="AC37" s="121">
        <f t="shared" si="37"/>
        <v>0</v>
      </c>
      <c r="AD37" s="121">
        <f t="shared" si="37"/>
        <v>0</v>
      </c>
      <c r="AE37" s="121">
        <f t="shared" si="37"/>
        <v>0</v>
      </c>
      <c r="AF37" s="121">
        <f t="shared" si="37"/>
        <v>0</v>
      </c>
      <c r="AG37" s="121">
        <f t="shared" si="37"/>
        <v>0</v>
      </c>
      <c r="AH37" s="121">
        <f t="shared" si="37"/>
        <v>0</v>
      </c>
      <c r="AI37" s="122">
        <f t="shared" si="29"/>
        <v>0</v>
      </c>
      <c r="AJ37" s="500"/>
      <c r="AL37" s="80"/>
      <c r="AM37" s="65"/>
      <c r="AS37" s="172"/>
      <c r="AT37" s="172"/>
    </row>
    <row r="38" spans="2:46" ht="15" thickBot="1" x14ac:dyDescent="0.4">
      <c r="B38" s="15"/>
      <c r="C38" s="723">
        <f t="shared" si="23"/>
        <v>9</v>
      </c>
      <c r="D38" s="724">
        <f t="shared" si="24"/>
        <v>0</v>
      </c>
      <c r="E38" s="724">
        <f t="shared" si="25"/>
        <v>0</v>
      </c>
      <c r="F38" s="724">
        <f t="shared" si="26"/>
        <v>0</v>
      </c>
      <c r="G38" s="724"/>
      <c r="H38" s="724">
        <f t="shared" si="30"/>
        <v>0</v>
      </c>
      <c r="I38" s="727"/>
      <c r="J38" s="121">
        <f t="shared" si="27"/>
        <v>0</v>
      </c>
      <c r="K38" s="121">
        <f t="shared" ref="K38:AH38" si="38">IF($I18&gt;=25,$H38,IF(K$29&lt;=$I18,$H38,IF(K$29&lt;=($I18*($AE18+1)),$H38,0)))-IF($I18="",0,IF(K$29-1&lt;=($I18*$AE18),$F38,0))*IF(OR($AF18=0,$AF18&gt;25),0,IF(MOD(K$29-1,$I18)=0,1,0))</f>
        <v>0</v>
      </c>
      <c r="L38" s="121">
        <f t="shared" si="38"/>
        <v>0</v>
      </c>
      <c r="M38" s="121">
        <f t="shared" si="38"/>
        <v>0</v>
      </c>
      <c r="N38" s="121">
        <f t="shared" si="38"/>
        <v>0</v>
      </c>
      <c r="O38" s="121">
        <f t="shared" si="38"/>
        <v>0</v>
      </c>
      <c r="P38" s="121">
        <f t="shared" si="38"/>
        <v>0</v>
      </c>
      <c r="Q38" s="121">
        <f t="shared" si="38"/>
        <v>0</v>
      </c>
      <c r="R38" s="121">
        <f t="shared" si="38"/>
        <v>0</v>
      </c>
      <c r="S38" s="121">
        <f t="shared" si="38"/>
        <v>0</v>
      </c>
      <c r="T38" s="121">
        <f t="shared" si="38"/>
        <v>0</v>
      </c>
      <c r="U38" s="121">
        <f t="shared" si="38"/>
        <v>0</v>
      </c>
      <c r="V38" s="121">
        <f t="shared" si="38"/>
        <v>0</v>
      </c>
      <c r="W38" s="121">
        <f t="shared" si="38"/>
        <v>0</v>
      </c>
      <c r="X38" s="121">
        <f t="shared" si="38"/>
        <v>0</v>
      </c>
      <c r="Y38" s="121">
        <f t="shared" si="38"/>
        <v>0</v>
      </c>
      <c r="Z38" s="121">
        <f t="shared" si="38"/>
        <v>0</v>
      </c>
      <c r="AA38" s="121">
        <f t="shared" si="38"/>
        <v>0</v>
      </c>
      <c r="AB38" s="121">
        <f t="shared" si="38"/>
        <v>0</v>
      </c>
      <c r="AC38" s="121">
        <f t="shared" si="38"/>
        <v>0</v>
      </c>
      <c r="AD38" s="121">
        <f t="shared" si="38"/>
        <v>0</v>
      </c>
      <c r="AE38" s="121">
        <f t="shared" si="38"/>
        <v>0</v>
      </c>
      <c r="AF38" s="121">
        <f t="shared" si="38"/>
        <v>0</v>
      </c>
      <c r="AG38" s="121">
        <f t="shared" si="38"/>
        <v>0</v>
      </c>
      <c r="AH38" s="121">
        <f t="shared" si="38"/>
        <v>0</v>
      </c>
      <c r="AI38" s="122">
        <f t="shared" si="29"/>
        <v>0</v>
      </c>
      <c r="AJ38" s="500"/>
      <c r="AL38" s="80"/>
      <c r="AM38" s="65"/>
      <c r="AS38" s="172"/>
      <c r="AT38" s="172"/>
    </row>
    <row r="39" spans="2:46" ht="15" thickBot="1" x14ac:dyDescent="0.4">
      <c r="B39" s="15"/>
      <c r="C39" s="118">
        <f t="shared" si="23"/>
        <v>10</v>
      </c>
      <c r="D39" s="119">
        <f t="shared" si="24"/>
        <v>0</v>
      </c>
      <c r="E39" s="119">
        <f t="shared" si="25"/>
        <v>0</v>
      </c>
      <c r="F39" s="119">
        <f t="shared" si="26"/>
        <v>0</v>
      </c>
      <c r="G39" s="119"/>
      <c r="H39" s="119">
        <f t="shared" si="30"/>
        <v>0</v>
      </c>
      <c r="I39" s="125"/>
      <c r="J39" s="121">
        <f t="shared" si="27"/>
        <v>0</v>
      </c>
      <c r="K39" s="121">
        <f t="shared" ref="K39:AH39" si="39">IF($I19&gt;=25,$H39,IF(K$29&lt;=$I19,$H39,IF(K$29&lt;=($I19*($AE19+1)),$H39,0)))-IF($I19="",0,IF(K$29-1&lt;=($I19*$AE19),$F39,0))*IF(OR($AF19=0,$AF19&gt;25),0,IF(MOD(K$29-1,$I19)=0,1,0))</f>
        <v>0</v>
      </c>
      <c r="L39" s="121">
        <f t="shared" si="39"/>
        <v>0</v>
      </c>
      <c r="M39" s="121">
        <f t="shared" si="39"/>
        <v>0</v>
      </c>
      <c r="N39" s="121">
        <f t="shared" si="39"/>
        <v>0</v>
      </c>
      <c r="O39" s="121">
        <f t="shared" si="39"/>
        <v>0</v>
      </c>
      <c r="P39" s="121">
        <f t="shared" si="39"/>
        <v>0</v>
      </c>
      <c r="Q39" s="121">
        <f t="shared" si="39"/>
        <v>0</v>
      </c>
      <c r="R39" s="121">
        <f t="shared" si="39"/>
        <v>0</v>
      </c>
      <c r="S39" s="121">
        <f t="shared" si="39"/>
        <v>0</v>
      </c>
      <c r="T39" s="121">
        <f t="shared" si="39"/>
        <v>0</v>
      </c>
      <c r="U39" s="121">
        <f t="shared" si="39"/>
        <v>0</v>
      </c>
      <c r="V39" s="121">
        <f t="shared" si="39"/>
        <v>0</v>
      </c>
      <c r="W39" s="121">
        <f t="shared" si="39"/>
        <v>0</v>
      </c>
      <c r="X39" s="121">
        <f t="shared" si="39"/>
        <v>0</v>
      </c>
      <c r="Y39" s="121">
        <f t="shared" si="39"/>
        <v>0</v>
      </c>
      <c r="Z39" s="121">
        <f t="shared" si="39"/>
        <v>0</v>
      </c>
      <c r="AA39" s="121">
        <f t="shared" si="39"/>
        <v>0</v>
      </c>
      <c r="AB39" s="121">
        <f t="shared" si="39"/>
        <v>0</v>
      </c>
      <c r="AC39" s="121">
        <f t="shared" si="39"/>
        <v>0</v>
      </c>
      <c r="AD39" s="121">
        <f t="shared" si="39"/>
        <v>0</v>
      </c>
      <c r="AE39" s="121">
        <f t="shared" si="39"/>
        <v>0</v>
      </c>
      <c r="AF39" s="121">
        <f t="shared" si="39"/>
        <v>0</v>
      </c>
      <c r="AG39" s="121">
        <f t="shared" si="39"/>
        <v>0</v>
      </c>
      <c r="AH39" s="121">
        <f t="shared" si="39"/>
        <v>0</v>
      </c>
      <c r="AI39" s="122">
        <f t="shared" si="29"/>
        <v>0</v>
      </c>
      <c r="AJ39" s="500"/>
      <c r="AL39" s="80"/>
      <c r="AM39" s="65"/>
      <c r="AS39" s="172"/>
      <c r="AT39" s="172"/>
    </row>
    <row r="40" spans="2:46" ht="15" thickBot="1" x14ac:dyDescent="0.4">
      <c r="B40" s="15"/>
      <c r="C40" s="118"/>
      <c r="D40" s="126"/>
      <c r="E40" s="126"/>
      <c r="F40" s="126"/>
      <c r="G40" s="126"/>
      <c r="H40" s="123"/>
      <c r="I40" s="127" t="s">
        <v>39</v>
      </c>
      <c r="J40" s="128">
        <f>SUM(J30:J39)</f>
        <v>0</v>
      </c>
      <c r="K40" s="128">
        <f t="shared" ref="K40:AI40" si="40">SUM(K30:K39)</f>
        <v>0</v>
      </c>
      <c r="L40" s="128">
        <f t="shared" si="40"/>
        <v>0</v>
      </c>
      <c r="M40" s="128">
        <f t="shared" si="40"/>
        <v>0</v>
      </c>
      <c r="N40" s="128">
        <f t="shared" si="40"/>
        <v>0</v>
      </c>
      <c r="O40" s="128">
        <f t="shared" si="40"/>
        <v>0</v>
      </c>
      <c r="P40" s="128">
        <f t="shared" si="40"/>
        <v>0</v>
      </c>
      <c r="Q40" s="128">
        <f t="shared" si="40"/>
        <v>0</v>
      </c>
      <c r="R40" s="128">
        <f t="shared" si="40"/>
        <v>0</v>
      </c>
      <c r="S40" s="128">
        <f t="shared" si="40"/>
        <v>0</v>
      </c>
      <c r="T40" s="128">
        <f t="shared" si="40"/>
        <v>0</v>
      </c>
      <c r="U40" s="128">
        <f t="shared" si="40"/>
        <v>0</v>
      </c>
      <c r="V40" s="128">
        <f t="shared" si="40"/>
        <v>0</v>
      </c>
      <c r="W40" s="128">
        <f t="shared" si="40"/>
        <v>0</v>
      </c>
      <c r="X40" s="128">
        <f t="shared" si="40"/>
        <v>0</v>
      </c>
      <c r="Y40" s="128">
        <f t="shared" si="40"/>
        <v>0</v>
      </c>
      <c r="Z40" s="128">
        <f t="shared" si="40"/>
        <v>0</v>
      </c>
      <c r="AA40" s="128">
        <f t="shared" si="40"/>
        <v>0</v>
      </c>
      <c r="AB40" s="128">
        <f t="shared" si="40"/>
        <v>0</v>
      </c>
      <c r="AC40" s="128">
        <f t="shared" si="40"/>
        <v>0</v>
      </c>
      <c r="AD40" s="128">
        <f t="shared" si="40"/>
        <v>0</v>
      </c>
      <c r="AE40" s="128">
        <f t="shared" si="40"/>
        <v>0</v>
      </c>
      <c r="AF40" s="128">
        <f t="shared" si="40"/>
        <v>0</v>
      </c>
      <c r="AG40" s="128">
        <f t="shared" si="40"/>
        <v>0</v>
      </c>
      <c r="AH40" s="128">
        <f t="shared" si="40"/>
        <v>0</v>
      </c>
      <c r="AI40" s="129">
        <f t="shared" si="40"/>
        <v>0</v>
      </c>
      <c r="AJ40" s="501"/>
      <c r="AL40" s="80"/>
      <c r="AM40" s="65"/>
      <c r="AS40" s="172"/>
      <c r="AT40" s="172"/>
    </row>
    <row r="41" spans="2:46" ht="15" thickBot="1" x14ac:dyDescent="0.4">
      <c r="B41" s="15"/>
      <c r="C41" s="118"/>
      <c r="D41" s="130"/>
      <c r="E41" s="130"/>
      <c r="F41" s="130"/>
      <c r="G41" s="130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31"/>
      <c r="AJ41" s="123"/>
      <c r="AL41" s="80"/>
      <c r="AM41" s="65"/>
      <c r="AS41" s="172"/>
      <c r="AT41" s="172"/>
    </row>
    <row r="42" spans="2:46" ht="28.5" customHeight="1" thickBot="1" x14ac:dyDescent="0.4">
      <c r="B42" s="15"/>
      <c r="C42" s="115" t="s">
        <v>37</v>
      </c>
      <c r="D42" s="767" t="s">
        <v>150</v>
      </c>
      <c r="E42" s="132"/>
      <c r="F42" s="132"/>
      <c r="G42" s="132"/>
      <c r="H42" s="979" t="s">
        <v>151</v>
      </c>
      <c r="I42" s="979"/>
      <c r="J42" s="116">
        <v>1</v>
      </c>
      <c r="K42" s="116">
        <v>2</v>
      </c>
      <c r="L42" s="116">
        <v>3</v>
      </c>
      <c r="M42" s="116">
        <v>4</v>
      </c>
      <c r="N42" s="116">
        <v>5</v>
      </c>
      <c r="O42" s="116">
        <v>6</v>
      </c>
      <c r="P42" s="116">
        <v>7</v>
      </c>
      <c r="Q42" s="116">
        <v>8</v>
      </c>
      <c r="R42" s="116">
        <v>9</v>
      </c>
      <c r="S42" s="116">
        <v>10</v>
      </c>
      <c r="T42" s="116">
        <v>11</v>
      </c>
      <c r="U42" s="116">
        <v>12</v>
      </c>
      <c r="V42" s="116">
        <v>13</v>
      </c>
      <c r="W42" s="116">
        <v>14</v>
      </c>
      <c r="X42" s="116">
        <v>15</v>
      </c>
      <c r="Y42" s="116">
        <v>16</v>
      </c>
      <c r="Z42" s="116">
        <v>17</v>
      </c>
      <c r="AA42" s="116">
        <v>18</v>
      </c>
      <c r="AB42" s="116">
        <v>19</v>
      </c>
      <c r="AC42" s="116">
        <v>20</v>
      </c>
      <c r="AD42" s="116">
        <v>21</v>
      </c>
      <c r="AE42" s="116">
        <v>22</v>
      </c>
      <c r="AF42" s="116">
        <v>23</v>
      </c>
      <c r="AG42" s="116">
        <v>24</v>
      </c>
      <c r="AH42" s="116">
        <v>25</v>
      </c>
      <c r="AI42" s="117" t="s">
        <v>38</v>
      </c>
      <c r="AJ42" s="499"/>
      <c r="AL42" s="80"/>
      <c r="AM42" s="65"/>
      <c r="AS42" s="172"/>
      <c r="AT42" s="172"/>
    </row>
    <row r="43" spans="2:46" ht="15" thickBot="1" x14ac:dyDescent="0.4">
      <c r="B43" s="15"/>
      <c r="C43" s="728">
        <f t="shared" ref="C43:C52" si="41">C30</f>
        <v>1</v>
      </c>
      <c r="D43" s="729">
        <f t="shared" ref="D43:D52" si="42">W10</f>
        <v>0</v>
      </c>
      <c r="E43" s="768"/>
      <c r="F43" s="768"/>
      <c r="G43" s="768"/>
      <c r="H43" s="729">
        <f>IF(D43="","",D43-E43-F43)</f>
        <v>0</v>
      </c>
      <c r="I43" s="726"/>
      <c r="J43" s="353">
        <f t="shared" ref="J43:AH43" si="43">IF($I10&gt;=25,$H43,IF(J$42&lt;=$I10,$H43,IF(J$42&lt;=($I10*($AE10+1)),$H43,0)))</f>
        <v>0</v>
      </c>
      <c r="K43" s="353">
        <f t="shared" si="43"/>
        <v>0</v>
      </c>
      <c r="L43" s="353">
        <f t="shared" si="43"/>
        <v>0</v>
      </c>
      <c r="M43" s="353">
        <f t="shared" si="43"/>
        <v>0</v>
      </c>
      <c r="N43" s="353">
        <f t="shared" si="43"/>
        <v>0</v>
      </c>
      <c r="O43" s="353">
        <f t="shared" si="43"/>
        <v>0</v>
      </c>
      <c r="P43" s="353">
        <f t="shared" si="43"/>
        <v>0</v>
      </c>
      <c r="Q43" s="353">
        <f t="shared" si="43"/>
        <v>0</v>
      </c>
      <c r="R43" s="353">
        <f t="shared" si="43"/>
        <v>0</v>
      </c>
      <c r="S43" s="353">
        <f t="shared" si="43"/>
        <v>0</v>
      </c>
      <c r="T43" s="353">
        <f t="shared" si="43"/>
        <v>0</v>
      </c>
      <c r="U43" s="353">
        <f t="shared" si="43"/>
        <v>0</v>
      </c>
      <c r="V43" s="353">
        <f t="shared" si="43"/>
        <v>0</v>
      </c>
      <c r="W43" s="353">
        <f t="shared" si="43"/>
        <v>0</v>
      </c>
      <c r="X43" s="353">
        <f t="shared" si="43"/>
        <v>0</v>
      </c>
      <c r="Y43" s="353">
        <f t="shared" si="43"/>
        <v>0</v>
      </c>
      <c r="Z43" s="353">
        <f t="shared" si="43"/>
        <v>0</v>
      </c>
      <c r="AA43" s="353">
        <f t="shared" si="43"/>
        <v>0</v>
      </c>
      <c r="AB43" s="353">
        <f t="shared" si="43"/>
        <v>0</v>
      </c>
      <c r="AC43" s="353">
        <f t="shared" si="43"/>
        <v>0</v>
      </c>
      <c r="AD43" s="353">
        <f t="shared" si="43"/>
        <v>0</v>
      </c>
      <c r="AE43" s="353">
        <f t="shared" si="43"/>
        <v>0</v>
      </c>
      <c r="AF43" s="353">
        <f t="shared" si="43"/>
        <v>0</v>
      </c>
      <c r="AG43" s="353">
        <f t="shared" si="43"/>
        <v>0</v>
      </c>
      <c r="AH43" s="353">
        <f t="shared" si="43"/>
        <v>0</v>
      </c>
      <c r="AI43" s="354">
        <f t="shared" ref="AI43:AI51" si="44">SUM(J43:AH43)</f>
        <v>0</v>
      </c>
      <c r="AJ43" s="502"/>
      <c r="AL43" s="80"/>
      <c r="AM43" s="65"/>
      <c r="AS43" s="172"/>
      <c r="AT43" s="172"/>
    </row>
    <row r="44" spans="2:46" ht="15" thickBot="1" x14ac:dyDescent="0.4">
      <c r="B44" s="15"/>
      <c r="C44" s="133">
        <f t="shared" si="41"/>
        <v>2</v>
      </c>
      <c r="D44" s="358">
        <f t="shared" si="42"/>
        <v>0</v>
      </c>
      <c r="E44" s="134"/>
      <c r="F44" s="134"/>
      <c r="G44" s="134"/>
      <c r="H44" s="358">
        <f t="shared" ref="H44:H52" si="45">IF(D44="","",D44-E44-F44)</f>
        <v>0</v>
      </c>
      <c r="I44" s="123"/>
      <c r="J44" s="353">
        <f t="shared" ref="J44:AH44" si="46">IF($I11&gt;=25,$H44,IF(J$42&lt;=$I11,$H44,IF(J$42&lt;=($I11*($AE11+1)),$H44,0)))</f>
        <v>0</v>
      </c>
      <c r="K44" s="353">
        <f t="shared" si="46"/>
        <v>0</v>
      </c>
      <c r="L44" s="353">
        <f t="shared" si="46"/>
        <v>0</v>
      </c>
      <c r="M44" s="353">
        <f t="shared" si="46"/>
        <v>0</v>
      </c>
      <c r="N44" s="353">
        <f t="shared" si="46"/>
        <v>0</v>
      </c>
      <c r="O44" s="353">
        <f t="shared" si="46"/>
        <v>0</v>
      </c>
      <c r="P44" s="353">
        <f t="shared" si="46"/>
        <v>0</v>
      </c>
      <c r="Q44" s="353">
        <f t="shared" si="46"/>
        <v>0</v>
      </c>
      <c r="R44" s="353">
        <f t="shared" si="46"/>
        <v>0</v>
      </c>
      <c r="S44" s="353">
        <f t="shared" si="46"/>
        <v>0</v>
      </c>
      <c r="T44" s="353">
        <f t="shared" si="46"/>
        <v>0</v>
      </c>
      <c r="U44" s="353">
        <f t="shared" si="46"/>
        <v>0</v>
      </c>
      <c r="V44" s="353">
        <f t="shared" si="46"/>
        <v>0</v>
      </c>
      <c r="W44" s="353">
        <f t="shared" si="46"/>
        <v>0</v>
      </c>
      <c r="X44" s="353">
        <f t="shared" si="46"/>
        <v>0</v>
      </c>
      <c r="Y44" s="353">
        <f t="shared" si="46"/>
        <v>0</v>
      </c>
      <c r="Z44" s="353">
        <f t="shared" si="46"/>
        <v>0</v>
      </c>
      <c r="AA44" s="353">
        <f t="shared" si="46"/>
        <v>0</v>
      </c>
      <c r="AB44" s="353">
        <f t="shared" si="46"/>
        <v>0</v>
      </c>
      <c r="AC44" s="353">
        <f t="shared" si="46"/>
        <v>0</v>
      </c>
      <c r="AD44" s="353">
        <f t="shared" si="46"/>
        <v>0</v>
      </c>
      <c r="AE44" s="353">
        <f t="shared" si="46"/>
        <v>0</v>
      </c>
      <c r="AF44" s="353">
        <f t="shared" si="46"/>
        <v>0</v>
      </c>
      <c r="AG44" s="353">
        <f t="shared" si="46"/>
        <v>0</v>
      </c>
      <c r="AH44" s="353">
        <f t="shared" si="46"/>
        <v>0</v>
      </c>
      <c r="AI44" s="354">
        <f t="shared" si="44"/>
        <v>0</v>
      </c>
      <c r="AJ44" s="502"/>
      <c r="AL44" s="80"/>
      <c r="AM44" s="65"/>
      <c r="AS44" s="172"/>
      <c r="AT44" s="172"/>
    </row>
    <row r="45" spans="2:46" ht="15" thickBot="1" x14ac:dyDescent="0.4">
      <c r="B45" s="15"/>
      <c r="C45" s="728">
        <f t="shared" si="41"/>
        <v>3</v>
      </c>
      <c r="D45" s="729">
        <f t="shared" si="42"/>
        <v>0</v>
      </c>
      <c r="E45" s="768"/>
      <c r="F45" s="768"/>
      <c r="G45" s="768"/>
      <c r="H45" s="729">
        <f t="shared" si="45"/>
        <v>0</v>
      </c>
      <c r="I45" s="726"/>
      <c r="J45" s="353">
        <f t="shared" ref="J45:AH45" si="47">IF($I12&gt;=25,$H45,IF(J$42&lt;=$I12,$H45,IF(J$42&lt;=($I12*($AE12+1)),$H45,0)))</f>
        <v>0</v>
      </c>
      <c r="K45" s="353">
        <f t="shared" si="47"/>
        <v>0</v>
      </c>
      <c r="L45" s="353">
        <f t="shared" si="47"/>
        <v>0</v>
      </c>
      <c r="M45" s="353">
        <f t="shared" si="47"/>
        <v>0</v>
      </c>
      <c r="N45" s="353">
        <f t="shared" si="47"/>
        <v>0</v>
      </c>
      <c r="O45" s="353">
        <f t="shared" si="47"/>
        <v>0</v>
      </c>
      <c r="P45" s="353">
        <f t="shared" si="47"/>
        <v>0</v>
      </c>
      <c r="Q45" s="353">
        <f t="shared" si="47"/>
        <v>0</v>
      </c>
      <c r="R45" s="353">
        <f t="shared" si="47"/>
        <v>0</v>
      </c>
      <c r="S45" s="353">
        <f t="shared" si="47"/>
        <v>0</v>
      </c>
      <c r="T45" s="353">
        <f t="shared" si="47"/>
        <v>0</v>
      </c>
      <c r="U45" s="353">
        <f t="shared" si="47"/>
        <v>0</v>
      </c>
      <c r="V45" s="353">
        <f t="shared" si="47"/>
        <v>0</v>
      </c>
      <c r="W45" s="353">
        <f t="shared" si="47"/>
        <v>0</v>
      </c>
      <c r="X45" s="353">
        <f t="shared" si="47"/>
        <v>0</v>
      </c>
      <c r="Y45" s="353">
        <f t="shared" si="47"/>
        <v>0</v>
      </c>
      <c r="Z45" s="353">
        <f t="shared" si="47"/>
        <v>0</v>
      </c>
      <c r="AA45" s="353">
        <f t="shared" si="47"/>
        <v>0</v>
      </c>
      <c r="AB45" s="353">
        <f t="shared" si="47"/>
        <v>0</v>
      </c>
      <c r="AC45" s="353">
        <f t="shared" si="47"/>
        <v>0</v>
      </c>
      <c r="AD45" s="353">
        <f t="shared" si="47"/>
        <v>0</v>
      </c>
      <c r="AE45" s="353">
        <f t="shared" si="47"/>
        <v>0</v>
      </c>
      <c r="AF45" s="353">
        <f t="shared" si="47"/>
        <v>0</v>
      </c>
      <c r="AG45" s="353">
        <f t="shared" si="47"/>
        <v>0</v>
      </c>
      <c r="AH45" s="353">
        <f t="shared" si="47"/>
        <v>0</v>
      </c>
      <c r="AI45" s="354">
        <f t="shared" si="44"/>
        <v>0</v>
      </c>
      <c r="AJ45" s="502"/>
      <c r="AL45" s="80"/>
      <c r="AM45" s="65"/>
      <c r="AS45" s="172"/>
      <c r="AT45" s="172"/>
    </row>
    <row r="46" spans="2:46" ht="15" thickBot="1" x14ac:dyDescent="0.4">
      <c r="B46" s="15"/>
      <c r="C46" s="133">
        <f t="shared" si="41"/>
        <v>4</v>
      </c>
      <c r="D46" s="358">
        <f t="shared" si="42"/>
        <v>0</v>
      </c>
      <c r="E46" s="134"/>
      <c r="F46" s="134"/>
      <c r="G46" s="134"/>
      <c r="H46" s="358">
        <f t="shared" si="45"/>
        <v>0</v>
      </c>
      <c r="I46" s="123"/>
      <c r="J46" s="353">
        <f t="shared" ref="J46:AH46" si="48">IF($I13&gt;=25,$H46,IF(J$42&lt;=$I13,$H46,IF(J$42&lt;=($I13*($AE13+1)),$H46,0)))</f>
        <v>0</v>
      </c>
      <c r="K46" s="353">
        <f t="shared" si="48"/>
        <v>0</v>
      </c>
      <c r="L46" s="353">
        <f t="shared" si="48"/>
        <v>0</v>
      </c>
      <c r="M46" s="353">
        <f t="shared" si="48"/>
        <v>0</v>
      </c>
      <c r="N46" s="353">
        <f t="shared" si="48"/>
        <v>0</v>
      </c>
      <c r="O46" s="353">
        <f t="shared" si="48"/>
        <v>0</v>
      </c>
      <c r="P46" s="353">
        <f t="shared" si="48"/>
        <v>0</v>
      </c>
      <c r="Q46" s="353">
        <f t="shared" si="48"/>
        <v>0</v>
      </c>
      <c r="R46" s="353">
        <f t="shared" si="48"/>
        <v>0</v>
      </c>
      <c r="S46" s="353">
        <f t="shared" si="48"/>
        <v>0</v>
      </c>
      <c r="T46" s="353">
        <f t="shared" si="48"/>
        <v>0</v>
      </c>
      <c r="U46" s="353">
        <f t="shared" si="48"/>
        <v>0</v>
      </c>
      <c r="V46" s="353">
        <f t="shared" si="48"/>
        <v>0</v>
      </c>
      <c r="W46" s="353">
        <f t="shared" si="48"/>
        <v>0</v>
      </c>
      <c r="X46" s="353">
        <f t="shared" si="48"/>
        <v>0</v>
      </c>
      <c r="Y46" s="353">
        <f t="shared" si="48"/>
        <v>0</v>
      </c>
      <c r="Z46" s="353">
        <f t="shared" si="48"/>
        <v>0</v>
      </c>
      <c r="AA46" s="353">
        <f t="shared" si="48"/>
        <v>0</v>
      </c>
      <c r="AB46" s="353">
        <f t="shared" si="48"/>
        <v>0</v>
      </c>
      <c r="AC46" s="353">
        <f t="shared" si="48"/>
        <v>0</v>
      </c>
      <c r="AD46" s="353">
        <f t="shared" si="48"/>
        <v>0</v>
      </c>
      <c r="AE46" s="353">
        <f t="shared" si="48"/>
        <v>0</v>
      </c>
      <c r="AF46" s="353">
        <f t="shared" si="48"/>
        <v>0</v>
      </c>
      <c r="AG46" s="353">
        <f t="shared" si="48"/>
        <v>0</v>
      </c>
      <c r="AH46" s="353">
        <f t="shared" si="48"/>
        <v>0</v>
      </c>
      <c r="AI46" s="354">
        <f t="shared" si="44"/>
        <v>0</v>
      </c>
      <c r="AJ46" s="502"/>
      <c r="AL46" s="80"/>
      <c r="AM46" s="65"/>
      <c r="AS46" s="172"/>
      <c r="AT46" s="172"/>
    </row>
    <row r="47" spans="2:46" ht="15" thickBot="1" x14ac:dyDescent="0.4">
      <c r="B47" s="15"/>
      <c r="C47" s="732">
        <f t="shared" si="41"/>
        <v>5</v>
      </c>
      <c r="D47" s="729">
        <f t="shared" si="42"/>
        <v>0</v>
      </c>
      <c r="E47" s="768"/>
      <c r="F47" s="768"/>
      <c r="G47" s="768"/>
      <c r="H47" s="729">
        <f t="shared" si="45"/>
        <v>0</v>
      </c>
      <c r="I47" s="726"/>
      <c r="J47" s="353">
        <f t="shared" ref="J47:AH47" si="49">IF($I14&gt;=25,$H47,IF(J$42&lt;=$I14,$H47,IF(J$42&lt;=($I14*($AE14+1)),$H47,0)))</f>
        <v>0</v>
      </c>
      <c r="K47" s="353">
        <f t="shared" si="49"/>
        <v>0</v>
      </c>
      <c r="L47" s="353">
        <f t="shared" si="49"/>
        <v>0</v>
      </c>
      <c r="M47" s="353">
        <f t="shared" si="49"/>
        <v>0</v>
      </c>
      <c r="N47" s="353">
        <f t="shared" si="49"/>
        <v>0</v>
      </c>
      <c r="O47" s="353">
        <f t="shared" si="49"/>
        <v>0</v>
      </c>
      <c r="P47" s="353">
        <f t="shared" si="49"/>
        <v>0</v>
      </c>
      <c r="Q47" s="353">
        <f t="shared" si="49"/>
        <v>0</v>
      </c>
      <c r="R47" s="353">
        <f t="shared" si="49"/>
        <v>0</v>
      </c>
      <c r="S47" s="353">
        <f t="shared" si="49"/>
        <v>0</v>
      </c>
      <c r="T47" s="353">
        <f t="shared" si="49"/>
        <v>0</v>
      </c>
      <c r="U47" s="353">
        <f t="shared" si="49"/>
        <v>0</v>
      </c>
      <c r="V47" s="353">
        <f t="shared" si="49"/>
        <v>0</v>
      </c>
      <c r="W47" s="353">
        <f t="shared" si="49"/>
        <v>0</v>
      </c>
      <c r="X47" s="353">
        <f t="shared" si="49"/>
        <v>0</v>
      </c>
      <c r="Y47" s="353">
        <f t="shared" si="49"/>
        <v>0</v>
      </c>
      <c r="Z47" s="353">
        <f t="shared" si="49"/>
        <v>0</v>
      </c>
      <c r="AA47" s="353">
        <f t="shared" si="49"/>
        <v>0</v>
      </c>
      <c r="AB47" s="353">
        <f t="shared" si="49"/>
        <v>0</v>
      </c>
      <c r="AC47" s="353">
        <f t="shared" si="49"/>
        <v>0</v>
      </c>
      <c r="AD47" s="353">
        <f t="shared" si="49"/>
        <v>0</v>
      </c>
      <c r="AE47" s="353">
        <f t="shared" si="49"/>
        <v>0</v>
      </c>
      <c r="AF47" s="353">
        <f t="shared" si="49"/>
        <v>0</v>
      </c>
      <c r="AG47" s="353">
        <f t="shared" si="49"/>
        <v>0</v>
      </c>
      <c r="AH47" s="353">
        <f t="shared" si="49"/>
        <v>0</v>
      </c>
      <c r="AI47" s="354">
        <f t="shared" si="44"/>
        <v>0</v>
      </c>
      <c r="AJ47" s="502"/>
      <c r="AL47" s="80"/>
      <c r="AM47" s="65"/>
      <c r="AS47" s="172"/>
      <c r="AT47" s="172"/>
    </row>
    <row r="48" spans="2:46" ht="15" thickBot="1" x14ac:dyDescent="0.4">
      <c r="B48" s="15"/>
      <c r="C48" s="135">
        <f t="shared" si="41"/>
        <v>6</v>
      </c>
      <c r="D48" s="358">
        <f t="shared" si="42"/>
        <v>0</v>
      </c>
      <c r="E48" s="136"/>
      <c r="F48" s="136"/>
      <c r="G48" s="136"/>
      <c r="H48" s="358">
        <f t="shared" si="45"/>
        <v>0</v>
      </c>
      <c r="I48" s="125"/>
      <c r="J48" s="353">
        <f t="shared" ref="J48:AH48" si="50">IF($I15&gt;=25,$H48,IF(J$42&lt;=$I15,$H48,IF(J$42&lt;=($I15*($AE15+1)),$H48,0)))</f>
        <v>0</v>
      </c>
      <c r="K48" s="353">
        <f t="shared" si="50"/>
        <v>0</v>
      </c>
      <c r="L48" s="353">
        <f t="shared" si="50"/>
        <v>0</v>
      </c>
      <c r="M48" s="353">
        <f t="shared" si="50"/>
        <v>0</v>
      </c>
      <c r="N48" s="353">
        <f t="shared" si="50"/>
        <v>0</v>
      </c>
      <c r="O48" s="353">
        <f t="shared" si="50"/>
        <v>0</v>
      </c>
      <c r="P48" s="353">
        <f t="shared" si="50"/>
        <v>0</v>
      </c>
      <c r="Q48" s="353">
        <f t="shared" si="50"/>
        <v>0</v>
      </c>
      <c r="R48" s="353">
        <f t="shared" si="50"/>
        <v>0</v>
      </c>
      <c r="S48" s="353">
        <f t="shared" si="50"/>
        <v>0</v>
      </c>
      <c r="T48" s="353">
        <f t="shared" si="50"/>
        <v>0</v>
      </c>
      <c r="U48" s="353">
        <f t="shared" si="50"/>
        <v>0</v>
      </c>
      <c r="V48" s="353">
        <f t="shared" si="50"/>
        <v>0</v>
      </c>
      <c r="W48" s="353">
        <f t="shared" si="50"/>
        <v>0</v>
      </c>
      <c r="X48" s="353">
        <f t="shared" si="50"/>
        <v>0</v>
      </c>
      <c r="Y48" s="353">
        <f t="shared" si="50"/>
        <v>0</v>
      </c>
      <c r="Z48" s="353">
        <f t="shared" si="50"/>
        <v>0</v>
      </c>
      <c r="AA48" s="353">
        <f t="shared" si="50"/>
        <v>0</v>
      </c>
      <c r="AB48" s="353">
        <f t="shared" si="50"/>
        <v>0</v>
      </c>
      <c r="AC48" s="353">
        <f t="shared" si="50"/>
        <v>0</v>
      </c>
      <c r="AD48" s="353">
        <f t="shared" si="50"/>
        <v>0</v>
      </c>
      <c r="AE48" s="353">
        <f t="shared" si="50"/>
        <v>0</v>
      </c>
      <c r="AF48" s="353">
        <f t="shared" si="50"/>
        <v>0</v>
      </c>
      <c r="AG48" s="353">
        <f t="shared" si="50"/>
        <v>0</v>
      </c>
      <c r="AH48" s="353">
        <f t="shared" si="50"/>
        <v>0</v>
      </c>
      <c r="AI48" s="354">
        <f t="shared" si="44"/>
        <v>0</v>
      </c>
      <c r="AJ48" s="502"/>
      <c r="AL48" s="80"/>
      <c r="AM48" s="65"/>
      <c r="AS48" s="172"/>
      <c r="AT48" s="172"/>
    </row>
    <row r="49" spans="2:46" ht="15" thickBot="1" x14ac:dyDescent="0.4">
      <c r="B49" s="15"/>
      <c r="C49" s="732">
        <f t="shared" si="41"/>
        <v>7</v>
      </c>
      <c r="D49" s="729">
        <f t="shared" si="42"/>
        <v>0</v>
      </c>
      <c r="E49" s="769"/>
      <c r="F49" s="769"/>
      <c r="G49" s="769"/>
      <c r="H49" s="729">
        <f t="shared" si="45"/>
        <v>0</v>
      </c>
      <c r="I49" s="727"/>
      <c r="J49" s="353">
        <f t="shared" ref="J49:AH49" si="51">IF($I16&gt;=25,$H49,IF(J$42&lt;=$I16,$H49,IF(J$42&lt;=($I16*($AE16+1)),$H49,0)))</f>
        <v>0</v>
      </c>
      <c r="K49" s="353">
        <f t="shared" si="51"/>
        <v>0</v>
      </c>
      <c r="L49" s="353">
        <f t="shared" si="51"/>
        <v>0</v>
      </c>
      <c r="M49" s="353">
        <f t="shared" si="51"/>
        <v>0</v>
      </c>
      <c r="N49" s="353">
        <f t="shared" si="51"/>
        <v>0</v>
      </c>
      <c r="O49" s="353">
        <f t="shared" si="51"/>
        <v>0</v>
      </c>
      <c r="P49" s="353">
        <f t="shared" si="51"/>
        <v>0</v>
      </c>
      <c r="Q49" s="353">
        <f t="shared" si="51"/>
        <v>0</v>
      </c>
      <c r="R49" s="353">
        <f t="shared" si="51"/>
        <v>0</v>
      </c>
      <c r="S49" s="353">
        <f t="shared" si="51"/>
        <v>0</v>
      </c>
      <c r="T49" s="353">
        <f t="shared" si="51"/>
        <v>0</v>
      </c>
      <c r="U49" s="353">
        <f t="shared" si="51"/>
        <v>0</v>
      </c>
      <c r="V49" s="353">
        <f t="shared" si="51"/>
        <v>0</v>
      </c>
      <c r="W49" s="353">
        <f t="shared" si="51"/>
        <v>0</v>
      </c>
      <c r="X49" s="353">
        <f t="shared" si="51"/>
        <v>0</v>
      </c>
      <c r="Y49" s="353">
        <f t="shared" si="51"/>
        <v>0</v>
      </c>
      <c r="Z49" s="353">
        <f t="shared" si="51"/>
        <v>0</v>
      </c>
      <c r="AA49" s="353">
        <f t="shared" si="51"/>
        <v>0</v>
      </c>
      <c r="AB49" s="353">
        <f t="shared" si="51"/>
        <v>0</v>
      </c>
      <c r="AC49" s="353">
        <f t="shared" si="51"/>
        <v>0</v>
      </c>
      <c r="AD49" s="353">
        <f t="shared" si="51"/>
        <v>0</v>
      </c>
      <c r="AE49" s="353">
        <f t="shared" si="51"/>
        <v>0</v>
      </c>
      <c r="AF49" s="353">
        <f t="shared" si="51"/>
        <v>0</v>
      </c>
      <c r="AG49" s="353">
        <f t="shared" si="51"/>
        <v>0</v>
      </c>
      <c r="AH49" s="353">
        <f t="shared" si="51"/>
        <v>0</v>
      </c>
      <c r="AI49" s="354">
        <f t="shared" si="44"/>
        <v>0</v>
      </c>
      <c r="AJ49" s="502"/>
      <c r="AL49" s="80"/>
      <c r="AM49" s="65"/>
      <c r="AS49" s="172"/>
      <c r="AT49" s="172"/>
    </row>
    <row r="50" spans="2:46" ht="15" thickBot="1" x14ac:dyDescent="0.4">
      <c r="B50" s="15"/>
      <c r="C50" s="135">
        <f>C37</f>
        <v>8</v>
      </c>
      <c r="D50" s="358">
        <f t="shared" si="42"/>
        <v>0</v>
      </c>
      <c r="E50" s="136"/>
      <c r="F50" s="136"/>
      <c r="G50" s="136"/>
      <c r="H50" s="358">
        <f t="shared" si="45"/>
        <v>0</v>
      </c>
      <c r="I50" s="125"/>
      <c r="J50" s="353">
        <f t="shared" ref="J50:AH50" si="52">IF($I17&gt;=25,$H50,IF(J$42&lt;=$I17,$H50,IF(J$42&lt;=($I17*($AE17+1)),$H50,0)))</f>
        <v>0</v>
      </c>
      <c r="K50" s="353">
        <f t="shared" si="52"/>
        <v>0</v>
      </c>
      <c r="L50" s="353">
        <f t="shared" si="52"/>
        <v>0</v>
      </c>
      <c r="M50" s="353">
        <f t="shared" si="52"/>
        <v>0</v>
      </c>
      <c r="N50" s="353">
        <f t="shared" si="52"/>
        <v>0</v>
      </c>
      <c r="O50" s="353">
        <f t="shared" si="52"/>
        <v>0</v>
      </c>
      <c r="P50" s="353">
        <f t="shared" si="52"/>
        <v>0</v>
      </c>
      <c r="Q50" s="353">
        <f t="shared" si="52"/>
        <v>0</v>
      </c>
      <c r="R50" s="353">
        <f t="shared" si="52"/>
        <v>0</v>
      </c>
      <c r="S50" s="353">
        <f t="shared" si="52"/>
        <v>0</v>
      </c>
      <c r="T50" s="353">
        <f t="shared" si="52"/>
        <v>0</v>
      </c>
      <c r="U50" s="353">
        <f t="shared" si="52"/>
        <v>0</v>
      </c>
      <c r="V50" s="353">
        <f t="shared" si="52"/>
        <v>0</v>
      </c>
      <c r="W50" s="353">
        <f t="shared" si="52"/>
        <v>0</v>
      </c>
      <c r="X50" s="353">
        <f t="shared" si="52"/>
        <v>0</v>
      </c>
      <c r="Y50" s="353">
        <f t="shared" si="52"/>
        <v>0</v>
      </c>
      <c r="Z50" s="353">
        <f t="shared" si="52"/>
        <v>0</v>
      </c>
      <c r="AA50" s="353">
        <f t="shared" si="52"/>
        <v>0</v>
      </c>
      <c r="AB50" s="353">
        <f t="shared" si="52"/>
        <v>0</v>
      </c>
      <c r="AC50" s="353">
        <f t="shared" si="52"/>
        <v>0</v>
      </c>
      <c r="AD50" s="353">
        <f t="shared" si="52"/>
        <v>0</v>
      </c>
      <c r="AE50" s="353">
        <f t="shared" si="52"/>
        <v>0</v>
      </c>
      <c r="AF50" s="353">
        <f t="shared" si="52"/>
        <v>0</v>
      </c>
      <c r="AG50" s="353">
        <f t="shared" si="52"/>
        <v>0</v>
      </c>
      <c r="AH50" s="353">
        <f t="shared" si="52"/>
        <v>0</v>
      </c>
      <c r="AI50" s="354">
        <f t="shared" si="44"/>
        <v>0</v>
      </c>
      <c r="AJ50" s="502"/>
      <c r="AM50" s="12"/>
    </row>
    <row r="51" spans="2:46" ht="15" thickBot="1" x14ac:dyDescent="0.4">
      <c r="B51" s="15"/>
      <c r="C51" s="732">
        <f t="shared" si="41"/>
        <v>9</v>
      </c>
      <c r="D51" s="729">
        <f t="shared" si="42"/>
        <v>0</v>
      </c>
      <c r="E51" s="769"/>
      <c r="F51" s="769"/>
      <c r="G51" s="769"/>
      <c r="H51" s="729">
        <f t="shared" si="45"/>
        <v>0</v>
      </c>
      <c r="I51" s="727"/>
      <c r="J51" s="353">
        <f t="shared" ref="J51:AH51" si="53">IF($I18&gt;=25,$H51,IF(J$42&lt;=$I18,$H51,IF(J$42&lt;=($I18*($AE18+1)),$H51,0)))</f>
        <v>0</v>
      </c>
      <c r="K51" s="353">
        <f t="shared" si="53"/>
        <v>0</v>
      </c>
      <c r="L51" s="353">
        <f t="shared" si="53"/>
        <v>0</v>
      </c>
      <c r="M51" s="353">
        <f t="shared" si="53"/>
        <v>0</v>
      </c>
      <c r="N51" s="353">
        <f t="shared" si="53"/>
        <v>0</v>
      </c>
      <c r="O51" s="353">
        <f t="shared" si="53"/>
        <v>0</v>
      </c>
      <c r="P51" s="353">
        <f t="shared" si="53"/>
        <v>0</v>
      </c>
      <c r="Q51" s="353">
        <f t="shared" si="53"/>
        <v>0</v>
      </c>
      <c r="R51" s="353">
        <f t="shared" si="53"/>
        <v>0</v>
      </c>
      <c r="S51" s="353">
        <f t="shared" si="53"/>
        <v>0</v>
      </c>
      <c r="T51" s="353">
        <f t="shared" si="53"/>
        <v>0</v>
      </c>
      <c r="U51" s="353">
        <f t="shared" si="53"/>
        <v>0</v>
      </c>
      <c r="V51" s="353">
        <f t="shared" si="53"/>
        <v>0</v>
      </c>
      <c r="W51" s="353">
        <f t="shared" si="53"/>
        <v>0</v>
      </c>
      <c r="X51" s="353">
        <f t="shared" si="53"/>
        <v>0</v>
      </c>
      <c r="Y51" s="353">
        <f t="shared" si="53"/>
        <v>0</v>
      </c>
      <c r="Z51" s="353">
        <f t="shared" si="53"/>
        <v>0</v>
      </c>
      <c r="AA51" s="353">
        <f t="shared" si="53"/>
        <v>0</v>
      </c>
      <c r="AB51" s="353">
        <f t="shared" si="53"/>
        <v>0</v>
      </c>
      <c r="AC51" s="353">
        <f t="shared" si="53"/>
        <v>0</v>
      </c>
      <c r="AD51" s="353">
        <f t="shared" si="53"/>
        <v>0</v>
      </c>
      <c r="AE51" s="353">
        <f t="shared" si="53"/>
        <v>0</v>
      </c>
      <c r="AF51" s="353">
        <f t="shared" si="53"/>
        <v>0</v>
      </c>
      <c r="AG51" s="353">
        <f t="shared" si="53"/>
        <v>0</v>
      </c>
      <c r="AH51" s="353">
        <f t="shared" si="53"/>
        <v>0</v>
      </c>
      <c r="AI51" s="354">
        <f t="shared" si="44"/>
        <v>0</v>
      </c>
      <c r="AJ51" s="502"/>
      <c r="AM51" s="12"/>
    </row>
    <row r="52" spans="2:46" ht="17.25" customHeight="1" thickBot="1" x14ac:dyDescent="0.4">
      <c r="B52" s="15"/>
      <c r="C52" s="135">
        <f t="shared" si="41"/>
        <v>10</v>
      </c>
      <c r="D52" s="358">
        <f t="shared" si="42"/>
        <v>0</v>
      </c>
      <c r="E52" s="136"/>
      <c r="F52" s="136"/>
      <c r="G52" s="136"/>
      <c r="H52" s="358">
        <f t="shared" si="45"/>
        <v>0</v>
      </c>
      <c r="I52" s="125"/>
      <c r="J52" s="353">
        <f t="shared" ref="J52:AH52" si="54">IF($I19&gt;=25,$H52,IF(J$42&lt;=$I19,$H52,IF(J$42&lt;=($I19*($AE19+1)),$H52,0)))</f>
        <v>0</v>
      </c>
      <c r="K52" s="353">
        <f t="shared" si="54"/>
        <v>0</v>
      </c>
      <c r="L52" s="353">
        <f t="shared" si="54"/>
        <v>0</v>
      </c>
      <c r="M52" s="353">
        <f t="shared" si="54"/>
        <v>0</v>
      </c>
      <c r="N52" s="353">
        <f t="shared" si="54"/>
        <v>0</v>
      </c>
      <c r="O52" s="353">
        <f t="shared" si="54"/>
        <v>0</v>
      </c>
      <c r="P52" s="353">
        <f t="shared" si="54"/>
        <v>0</v>
      </c>
      <c r="Q52" s="353">
        <f t="shared" si="54"/>
        <v>0</v>
      </c>
      <c r="R52" s="353">
        <f t="shared" si="54"/>
        <v>0</v>
      </c>
      <c r="S52" s="353">
        <f t="shared" si="54"/>
        <v>0</v>
      </c>
      <c r="T52" s="353">
        <f t="shared" si="54"/>
        <v>0</v>
      </c>
      <c r="U52" s="353">
        <f t="shared" si="54"/>
        <v>0</v>
      </c>
      <c r="V52" s="353">
        <f t="shared" si="54"/>
        <v>0</v>
      </c>
      <c r="W52" s="353">
        <f t="shared" si="54"/>
        <v>0</v>
      </c>
      <c r="X52" s="353">
        <f t="shared" si="54"/>
        <v>0</v>
      </c>
      <c r="Y52" s="353">
        <f t="shared" si="54"/>
        <v>0</v>
      </c>
      <c r="Z52" s="353">
        <f t="shared" si="54"/>
        <v>0</v>
      </c>
      <c r="AA52" s="353">
        <f t="shared" si="54"/>
        <v>0</v>
      </c>
      <c r="AB52" s="353">
        <f t="shared" si="54"/>
        <v>0</v>
      </c>
      <c r="AC52" s="353">
        <f t="shared" si="54"/>
        <v>0</v>
      </c>
      <c r="AD52" s="353">
        <f t="shared" si="54"/>
        <v>0</v>
      </c>
      <c r="AE52" s="353">
        <f t="shared" si="54"/>
        <v>0</v>
      </c>
      <c r="AF52" s="353">
        <f t="shared" si="54"/>
        <v>0</v>
      </c>
      <c r="AG52" s="353">
        <f t="shared" si="54"/>
        <v>0</v>
      </c>
      <c r="AH52" s="353">
        <f t="shared" si="54"/>
        <v>0</v>
      </c>
      <c r="AI52" s="355">
        <f>SUM(P52:AH52)</f>
        <v>0</v>
      </c>
      <c r="AJ52" s="503"/>
      <c r="AM52" s="12"/>
    </row>
    <row r="53" spans="2:46" ht="15" thickBot="1" x14ac:dyDescent="0.4">
      <c r="B53" s="15"/>
      <c r="C53" s="137"/>
      <c r="D53" s="134"/>
      <c r="E53" s="134"/>
      <c r="F53" s="134"/>
      <c r="G53" s="134"/>
      <c r="H53" s="123"/>
      <c r="I53" s="127" t="s">
        <v>39</v>
      </c>
      <c r="J53" s="356">
        <f t="shared" ref="J53:AH53" si="55">SUM(J43:J52)</f>
        <v>0</v>
      </c>
      <c r="K53" s="356">
        <f t="shared" si="55"/>
        <v>0</v>
      </c>
      <c r="L53" s="356">
        <f t="shared" si="55"/>
        <v>0</v>
      </c>
      <c r="M53" s="356">
        <f t="shared" si="55"/>
        <v>0</v>
      </c>
      <c r="N53" s="356">
        <f t="shared" si="55"/>
        <v>0</v>
      </c>
      <c r="O53" s="356">
        <f t="shared" si="55"/>
        <v>0</v>
      </c>
      <c r="P53" s="356">
        <f t="shared" si="55"/>
        <v>0</v>
      </c>
      <c r="Q53" s="356">
        <f t="shared" si="55"/>
        <v>0</v>
      </c>
      <c r="R53" s="356">
        <f t="shared" si="55"/>
        <v>0</v>
      </c>
      <c r="S53" s="356">
        <f t="shared" si="55"/>
        <v>0</v>
      </c>
      <c r="T53" s="356">
        <f t="shared" si="55"/>
        <v>0</v>
      </c>
      <c r="U53" s="356">
        <f t="shared" si="55"/>
        <v>0</v>
      </c>
      <c r="V53" s="356">
        <f t="shared" si="55"/>
        <v>0</v>
      </c>
      <c r="W53" s="356">
        <f t="shared" si="55"/>
        <v>0</v>
      </c>
      <c r="X53" s="356">
        <f t="shared" si="55"/>
        <v>0</v>
      </c>
      <c r="Y53" s="356">
        <f t="shared" si="55"/>
        <v>0</v>
      </c>
      <c r="Z53" s="356">
        <f t="shared" si="55"/>
        <v>0</v>
      </c>
      <c r="AA53" s="356">
        <f t="shared" si="55"/>
        <v>0</v>
      </c>
      <c r="AB53" s="356">
        <f t="shared" si="55"/>
        <v>0</v>
      </c>
      <c r="AC53" s="356">
        <f t="shared" si="55"/>
        <v>0</v>
      </c>
      <c r="AD53" s="356">
        <f t="shared" si="55"/>
        <v>0</v>
      </c>
      <c r="AE53" s="356">
        <f t="shared" si="55"/>
        <v>0</v>
      </c>
      <c r="AF53" s="356">
        <f t="shared" si="55"/>
        <v>0</v>
      </c>
      <c r="AG53" s="356">
        <f t="shared" si="55"/>
        <v>0</v>
      </c>
      <c r="AH53" s="356">
        <f t="shared" si="55"/>
        <v>0</v>
      </c>
      <c r="AI53" s="357">
        <f>SUM(AI43:AI52)</f>
        <v>0</v>
      </c>
      <c r="AJ53" s="504"/>
      <c r="AM53" s="12"/>
    </row>
    <row r="54" spans="2:46" ht="24.75" customHeight="1" thickBot="1" x14ac:dyDescent="0.4">
      <c r="B54" s="15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1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3"/>
      <c r="AJ54" s="120"/>
      <c r="AL54" s="80"/>
      <c r="AM54" s="12"/>
    </row>
    <row r="55" spans="2:46" ht="24.75" customHeight="1" x14ac:dyDescent="0.35">
      <c r="B55" s="15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L55" s="80"/>
      <c r="AM55" s="12"/>
    </row>
    <row r="56" spans="2:46" x14ac:dyDescent="0.35">
      <c r="B56" s="15"/>
      <c r="C56" s="2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L56" s="80"/>
      <c r="AM56" s="12"/>
    </row>
    <row r="57" spans="2:46" x14ac:dyDescent="0.35">
      <c r="B57" s="15"/>
      <c r="C57" s="2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L57" s="80"/>
      <c r="AM57" s="12"/>
    </row>
    <row r="58" spans="2:46" ht="15" thickBot="1" x14ac:dyDescent="0.4">
      <c r="B58" s="145"/>
      <c r="C58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</row>
    <row r="59" spans="2:46" x14ac:dyDescent="0.35">
      <c r="AB59" s="3"/>
      <c r="AC59" s="3"/>
      <c r="AD59" s="3"/>
      <c r="AE59" s="3"/>
      <c r="AL59" s="80"/>
    </row>
    <row r="60" spans="2:46" x14ac:dyDescent="0.35">
      <c r="AB60" s="3"/>
      <c r="AC60" s="3"/>
      <c r="AD60" s="3"/>
      <c r="AE60" s="3"/>
      <c r="AL60" s="80"/>
    </row>
    <row r="61" spans="2:46" x14ac:dyDescent="0.35">
      <c r="AL61" s="80"/>
    </row>
    <row r="62" spans="2:46" x14ac:dyDescent="0.35">
      <c r="AL62" s="80"/>
    </row>
    <row r="63" spans="2:46" x14ac:dyDescent="0.35">
      <c r="AL63" s="80"/>
    </row>
    <row r="64" spans="2:46" x14ac:dyDescent="0.35">
      <c r="AL64" s="80"/>
    </row>
    <row r="65" spans="38:38" x14ac:dyDescent="0.35">
      <c r="AL65" s="80"/>
    </row>
    <row r="66" spans="38:38" x14ac:dyDescent="0.35">
      <c r="AL66" s="80"/>
    </row>
    <row r="67" spans="38:38" x14ac:dyDescent="0.35">
      <c r="AL67" s="80"/>
    </row>
    <row r="68" spans="38:38" x14ac:dyDescent="0.35">
      <c r="AL68" s="80"/>
    </row>
    <row r="69" spans="38:38" x14ac:dyDescent="0.35">
      <c r="AL69" s="80"/>
    </row>
    <row r="70" spans="38:38" x14ac:dyDescent="0.35">
      <c r="AL70" s="80"/>
    </row>
    <row r="71" spans="38:38" x14ac:dyDescent="0.35">
      <c r="AL71" s="80"/>
    </row>
    <row r="72" spans="38:38" x14ac:dyDescent="0.35">
      <c r="AL72" s="80"/>
    </row>
    <row r="73" spans="38:38" x14ac:dyDescent="0.35">
      <c r="AL73" s="80"/>
    </row>
    <row r="74" spans="38:38" x14ac:dyDescent="0.35">
      <c r="AL74" s="80"/>
    </row>
    <row r="75" spans="38:38" x14ac:dyDescent="0.35">
      <c r="AL75" s="80"/>
    </row>
    <row r="76" spans="38:38" x14ac:dyDescent="0.35">
      <c r="AL76" s="80"/>
    </row>
    <row r="77" spans="38:38" x14ac:dyDescent="0.35">
      <c r="AL77" s="80"/>
    </row>
    <row r="78" spans="38:38" x14ac:dyDescent="0.35">
      <c r="AL78" s="80"/>
    </row>
    <row r="79" spans="38:38" x14ac:dyDescent="0.35">
      <c r="AL79" s="80"/>
    </row>
    <row r="80" spans="38:38" x14ac:dyDescent="0.35">
      <c r="AL80" s="80"/>
    </row>
    <row r="81" spans="38:38" x14ac:dyDescent="0.35">
      <c r="AL81" s="80"/>
    </row>
    <row r="82" spans="38:38" x14ac:dyDescent="0.35">
      <c r="AL82" s="80"/>
    </row>
    <row r="83" spans="38:38" x14ac:dyDescent="0.35">
      <c r="AL83" s="80"/>
    </row>
    <row r="84" spans="38:38" x14ac:dyDescent="0.35">
      <c r="AL84" s="80"/>
    </row>
    <row r="85" spans="38:38" x14ac:dyDescent="0.35">
      <c r="AL85" s="80"/>
    </row>
    <row r="86" spans="38:38" x14ac:dyDescent="0.35">
      <c r="AL86" s="80"/>
    </row>
    <row r="87" spans="38:38" x14ac:dyDescent="0.35">
      <c r="AL87" s="80"/>
    </row>
    <row r="88" spans="38:38" x14ac:dyDescent="0.35">
      <c r="AL88" s="80"/>
    </row>
    <row r="89" spans="38:38" x14ac:dyDescent="0.35">
      <c r="AL89" s="80"/>
    </row>
    <row r="90" spans="38:38" x14ac:dyDescent="0.35">
      <c r="AL90" s="80"/>
    </row>
    <row r="91" spans="38:38" x14ac:dyDescent="0.35">
      <c r="AL91" s="80"/>
    </row>
    <row r="92" spans="38:38" x14ac:dyDescent="0.35">
      <c r="AL92" s="80"/>
    </row>
    <row r="94" spans="38:38" x14ac:dyDescent="0.35">
      <c r="AL94" s="80"/>
    </row>
    <row r="96" spans="38:38" x14ac:dyDescent="0.35">
      <c r="AL96" s="80"/>
    </row>
    <row r="98" spans="38:38" x14ac:dyDescent="0.35">
      <c r="AL98" s="80"/>
    </row>
    <row r="100" spans="38:38" x14ac:dyDescent="0.35">
      <c r="AL100" s="80"/>
    </row>
    <row r="102" spans="38:38" x14ac:dyDescent="0.35">
      <c r="AL102" s="80"/>
    </row>
    <row r="104" spans="38:38" x14ac:dyDescent="0.35">
      <c r="AL104" s="80"/>
    </row>
    <row r="106" spans="38:38" x14ac:dyDescent="0.35">
      <c r="AL106" s="80"/>
    </row>
    <row r="107" spans="38:38" x14ac:dyDescent="0.35">
      <c r="AL107" s="3">
        <v>76</v>
      </c>
    </row>
    <row r="108" spans="38:38" x14ac:dyDescent="0.35">
      <c r="AL108" s="80">
        <v>77</v>
      </c>
    </row>
    <row r="109" spans="38:38" x14ac:dyDescent="0.35">
      <c r="AL109" s="3">
        <v>78</v>
      </c>
    </row>
  </sheetData>
  <sheetProtection algorithmName="SHA-512" hashValue="CDv6+zcskzY/nup0ESoWLbHQ9MLeCmfSwbbL833boudal5BySif6fts00FQ1o/TlZ5WRckdqS/LcBxzyCuuGeg==" saltValue="eyazmitEczCi5nUIcLE1EQ==" spinCount="100000" sheet="1"/>
  <protectedRanges>
    <protectedRange sqref="D12:N19 R12:V19 AC10:AE19 AG12:AH19 L10:N11 T10:V11 E10:E11" name="Folha6"/>
    <protectedRange sqref="D10:D11 F10:I11" name="Folha6_1"/>
    <protectedRange sqref="J10:K11" name="Folha6_2"/>
    <protectedRange sqref="R10:S11" name="Folha6_3"/>
    <protectedRange sqref="AG10:AH11" name="Folha6_5"/>
  </protectedRanges>
  <mergeCells count="25">
    <mergeCell ref="AG6:AK6"/>
    <mergeCell ref="H29:I29"/>
    <mergeCell ref="H42:I42"/>
    <mergeCell ref="C23:D23"/>
    <mergeCell ref="J27:AI27"/>
    <mergeCell ref="J28:AH28"/>
    <mergeCell ref="R6:AF6"/>
    <mergeCell ref="R7:W7"/>
    <mergeCell ref="Z7:AA7"/>
    <mergeCell ref="C22:D22"/>
    <mergeCell ref="C9:F9"/>
    <mergeCell ref="C24:D24"/>
    <mergeCell ref="J9:J19"/>
    <mergeCell ref="K9:K19"/>
    <mergeCell ref="L9:L19"/>
    <mergeCell ref="M9:M19"/>
    <mergeCell ref="N9:N19"/>
    <mergeCell ref="O9:O19"/>
    <mergeCell ref="P9:P19"/>
    <mergeCell ref="Q9:Q19"/>
    <mergeCell ref="C3:E3"/>
    <mergeCell ref="C4:I4"/>
    <mergeCell ref="C5:E5"/>
    <mergeCell ref="J7:O7"/>
    <mergeCell ref="J6:Q6"/>
  </mergeCells>
  <hyperlinks>
    <hyperlink ref="B1" location="'0.Ajuda'!A1" display="Home" xr:uid="{00000000-0004-0000-0600-000000000000}"/>
  </hyperlinks>
  <pageMargins left="0.7" right="0.7" top="0.75" bottom="0.75" header="0.3" footer="0.3"/>
  <pageSetup paperSize="9" scale="2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'16. Fatores de conversão'!$M$2:$M$3</xm:f>
          </x14:formula1>
          <xm:sqref>E10:E19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BE111"/>
  <sheetViews>
    <sheetView showGridLines="0" zoomScale="70" zoomScaleNormal="70" workbookViewId="0"/>
  </sheetViews>
  <sheetFormatPr defaultColWidth="9.1796875" defaultRowHeight="14.5" x14ac:dyDescent="0.35"/>
  <cols>
    <col min="1" max="2" width="9.1796875" style="3"/>
    <col min="3" max="3" width="11.54296875" style="1" customWidth="1"/>
    <col min="4" max="4" width="54.453125" style="3" customWidth="1"/>
    <col min="5" max="5" width="21.7265625" style="3" customWidth="1"/>
    <col min="6" max="6" width="91" style="3" customWidth="1"/>
    <col min="7" max="7" width="35.1796875" style="3" customWidth="1"/>
    <col min="8" max="8" width="17.26953125" style="3" customWidth="1"/>
    <col min="9" max="30" width="13.54296875" style="3" customWidth="1"/>
    <col min="31" max="32" width="13.54296875" style="4" customWidth="1"/>
    <col min="33" max="34" width="13.54296875" style="3" customWidth="1"/>
    <col min="35" max="35" width="15.7265625" style="3" bestFit="1" customWidth="1"/>
    <col min="36" max="36" width="20.54296875" style="3" customWidth="1"/>
    <col min="37" max="39" width="12.81640625" style="3" customWidth="1"/>
    <col min="40" max="40" width="9.1796875" style="3"/>
    <col min="41" max="41" width="11.81640625" style="3" customWidth="1"/>
    <col min="42" max="44" width="9.1796875" style="3"/>
    <col min="45" max="45" width="18.54296875" style="3" customWidth="1"/>
    <col min="46" max="46" width="25.7265625" style="3" customWidth="1"/>
    <col min="47" max="50" width="18.54296875" style="3" customWidth="1"/>
    <col min="51" max="54" width="11.26953125" style="3" customWidth="1"/>
    <col min="55" max="16384" width="9.1796875" style="3"/>
  </cols>
  <sheetData>
    <row r="1" spans="2:57" ht="15" thickBot="1" x14ac:dyDescent="0.4">
      <c r="B1" s="773" t="s">
        <v>490</v>
      </c>
    </row>
    <row r="2" spans="2:57" x14ac:dyDescent="0.3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60"/>
      <c r="AF2" s="60"/>
      <c r="AG2" s="7"/>
      <c r="AH2" s="7"/>
      <c r="AI2" s="7"/>
      <c r="AJ2" s="7"/>
      <c r="AK2" s="7"/>
      <c r="AL2" s="7"/>
      <c r="AM2" s="7"/>
      <c r="AN2" s="7"/>
      <c r="AO2" s="8"/>
    </row>
    <row r="3" spans="2:57" ht="21" x14ac:dyDescent="0.35">
      <c r="B3" s="15"/>
      <c r="C3" s="1002" t="s">
        <v>21</v>
      </c>
      <c r="D3" s="1002"/>
      <c r="E3" s="1002"/>
      <c r="F3" s="10"/>
      <c r="G3" s="864"/>
      <c r="H3" s="10"/>
      <c r="I3" s="317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O3" s="12"/>
    </row>
    <row r="4" spans="2:57" ht="50.25" customHeight="1" x14ac:dyDescent="0.35">
      <c r="B4" s="15"/>
      <c r="C4" s="1003" t="s">
        <v>108</v>
      </c>
      <c r="D4" s="1003"/>
      <c r="E4" s="1003"/>
      <c r="F4" s="1003"/>
      <c r="G4" s="1003"/>
      <c r="H4" s="1003"/>
      <c r="I4" s="1003"/>
      <c r="J4" s="1003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38"/>
      <c r="AF4" s="38"/>
      <c r="AG4" s="11"/>
      <c r="AH4" s="11"/>
      <c r="AI4" s="11"/>
      <c r="AJ4" s="11"/>
      <c r="AO4" s="12"/>
    </row>
    <row r="5" spans="2:57" ht="38.25" customHeight="1" thickBot="1" x14ac:dyDescent="0.4">
      <c r="B5" s="15"/>
      <c r="C5" s="1004" t="s">
        <v>23</v>
      </c>
      <c r="D5" s="1004"/>
      <c r="E5" s="1004"/>
      <c r="F5" s="61"/>
      <c r="G5" s="865"/>
      <c r="H5" s="61"/>
      <c r="I5" s="318"/>
      <c r="J5" s="6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O5" s="12"/>
      <c r="AS5" s="11"/>
      <c r="AT5" s="11"/>
      <c r="AU5" s="11"/>
      <c r="AV5" s="11"/>
      <c r="AW5" s="11"/>
      <c r="AX5" s="11"/>
    </row>
    <row r="6" spans="2:57" s="66" customFormat="1" ht="15" thickBot="1" x14ac:dyDescent="0.4">
      <c r="B6" s="62"/>
      <c r="C6" s="63"/>
      <c r="D6" s="64"/>
      <c r="E6" s="64"/>
      <c r="F6" s="64"/>
      <c r="G6" s="64"/>
      <c r="H6" s="64"/>
      <c r="I6" s="64"/>
      <c r="J6" s="64"/>
      <c r="K6" s="976" t="s">
        <v>13</v>
      </c>
      <c r="L6" s="977"/>
      <c r="M6" s="977"/>
      <c r="N6" s="977"/>
      <c r="O6" s="977"/>
      <c r="P6" s="977"/>
      <c r="Q6" s="977"/>
      <c r="R6" s="978"/>
      <c r="S6" s="976" t="s">
        <v>15</v>
      </c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7"/>
      <c r="AG6" s="978"/>
      <c r="AH6" s="976" t="s">
        <v>0</v>
      </c>
      <c r="AI6" s="977"/>
      <c r="AJ6" s="977"/>
      <c r="AK6" s="977"/>
      <c r="AL6" s="977"/>
      <c r="AM6" s="977"/>
      <c r="AN6" s="978"/>
      <c r="AO6" s="12"/>
      <c r="AP6" s="64"/>
      <c r="AQ6" s="64"/>
      <c r="AR6" s="172"/>
      <c r="AS6" s="172"/>
      <c r="AT6" s="172"/>
      <c r="AU6" s="172"/>
      <c r="AV6" s="172"/>
      <c r="AZ6" s="64"/>
      <c r="BA6" s="64"/>
      <c r="BB6" s="64"/>
      <c r="BC6" s="64"/>
      <c r="BD6" s="64"/>
      <c r="BE6" s="64"/>
    </row>
    <row r="7" spans="2:57" s="80" customFormat="1" ht="51.75" customHeight="1" thickBot="1" x14ac:dyDescent="0.4">
      <c r="B7" s="67"/>
      <c r="C7" s="68"/>
      <c r="D7" s="69"/>
      <c r="E7" s="69"/>
      <c r="F7" s="69"/>
      <c r="G7" s="69"/>
      <c r="H7" s="70" t="s">
        <v>261</v>
      </c>
      <c r="I7" s="217" t="s">
        <v>209</v>
      </c>
      <c r="J7" s="71" t="s">
        <v>413</v>
      </c>
      <c r="K7" s="987" t="s">
        <v>130</v>
      </c>
      <c r="L7" s="988"/>
      <c r="M7" s="988"/>
      <c r="N7" s="988"/>
      <c r="O7" s="988"/>
      <c r="P7" s="988"/>
      <c r="Q7" s="72" t="s">
        <v>165</v>
      </c>
      <c r="R7" s="660" t="s">
        <v>134</v>
      </c>
      <c r="S7" s="987" t="s">
        <v>139</v>
      </c>
      <c r="T7" s="988"/>
      <c r="U7" s="988"/>
      <c r="V7" s="988"/>
      <c r="W7" s="988"/>
      <c r="X7" s="988"/>
      <c r="Y7" s="73" t="s">
        <v>93</v>
      </c>
      <c r="Z7" s="74" t="s">
        <v>2</v>
      </c>
      <c r="AA7" s="989" t="s">
        <v>3</v>
      </c>
      <c r="AB7" s="989"/>
      <c r="AC7" s="74" t="s">
        <v>141</v>
      </c>
      <c r="AD7" s="75" t="s">
        <v>142</v>
      </c>
      <c r="AE7" s="76" t="s">
        <v>94</v>
      </c>
      <c r="AF7" s="77" t="s">
        <v>146</v>
      </c>
      <c r="AG7" s="78" t="s">
        <v>147</v>
      </c>
      <c r="AH7" s="79" t="s">
        <v>153</v>
      </c>
      <c r="AI7" s="174" t="s">
        <v>109</v>
      </c>
      <c r="AJ7" s="294" t="s">
        <v>193</v>
      </c>
      <c r="AK7" s="74" t="s">
        <v>103</v>
      </c>
      <c r="AL7" s="496" t="s">
        <v>315</v>
      </c>
      <c r="AM7" s="496" t="s">
        <v>365</v>
      </c>
      <c r="AN7" s="78" t="s">
        <v>1</v>
      </c>
      <c r="AO7" s="12"/>
      <c r="AP7" s="69"/>
      <c r="AQ7" s="69"/>
      <c r="AR7" s="172"/>
      <c r="AS7" s="172"/>
      <c r="AT7" s="172"/>
      <c r="AU7" s="172"/>
      <c r="AV7" s="172"/>
      <c r="AZ7" s="69"/>
      <c r="BA7" s="69"/>
      <c r="BB7" s="69"/>
      <c r="BC7" s="69"/>
      <c r="BD7" s="69"/>
      <c r="BE7" s="69"/>
    </row>
    <row r="8" spans="2:57" s="80" customFormat="1" ht="63" customHeight="1" thickBot="1" x14ac:dyDescent="0.4">
      <c r="B8" s="67"/>
      <c r="C8" s="153" t="s">
        <v>10</v>
      </c>
      <c r="D8" s="154" t="s">
        <v>11</v>
      </c>
      <c r="E8" s="155" t="s">
        <v>397</v>
      </c>
      <c r="F8" s="154" t="s">
        <v>25</v>
      </c>
      <c r="G8" s="154" t="s">
        <v>528</v>
      </c>
      <c r="H8" s="156" t="s">
        <v>525</v>
      </c>
      <c r="I8" s="161" t="s">
        <v>148</v>
      </c>
      <c r="J8" s="157" t="s">
        <v>105</v>
      </c>
      <c r="K8" s="661" t="str">
        <f>'1. Identificação Ben. Oper.'!D52</f>
        <v>Energia Elétrica</v>
      </c>
      <c r="L8" s="160" t="str">
        <f>IF('1. Identificação Ben. Oper.'!E52="","",'1. Identificação Ben. Oper.'!E52)</f>
        <v>Gás Natural</v>
      </c>
      <c r="M8" s="160" t="str">
        <f>IF('1. Identificação Ben. Oper.'!F52="","",'1. Identificação Ben. Oper.'!F52)</f>
        <v/>
      </c>
      <c r="N8" s="160" t="str">
        <f>IF('1. Identificação Ben. Oper.'!G52="","",'1. Identificação Ben. Oper.'!G52)</f>
        <v/>
      </c>
      <c r="O8" s="160" t="str">
        <f>IF('1. Identificação Ben. Oper.'!H52="","",'1. Identificação Ben. Oper.'!H52)</f>
        <v/>
      </c>
      <c r="P8" s="159" t="s">
        <v>61</v>
      </c>
      <c r="Q8" s="159" t="s">
        <v>4</v>
      </c>
      <c r="R8" s="159" t="s">
        <v>5</v>
      </c>
      <c r="S8" s="158" t="str">
        <f t="shared" ref="S8:X8" si="0">+K8</f>
        <v>Energia Elétrica</v>
      </c>
      <c r="T8" s="159" t="str">
        <f t="shared" si="0"/>
        <v>Gás Natural</v>
      </c>
      <c r="U8" s="159" t="str">
        <f t="shared" si="0"/>
        <v/>
      </c>
      <c r="V8" s="159" t="str">
        <f t="shared" si="0"/>
        <v/>
      </c>
      <c r="W8" s="159" t="str">
        <f t="shared" si="0"/>
        <v/>
      </c>
      <c r="X8" s="159" t="str">
        <f t="shared" si="0"/>
        <v>Total</v>
      </c>
      <c r="Y8" s="160" t="s">
        <v>5</v>
      </c>
      <c r="Z8" s="160" t="s">
        <v>6</v>
      </c>
      <c r="AA8" s="160" t="s">
        <v>140</v>
      </c>
      <c r="AB8" s="160" t="s">
        <v>4</v>
      </c>
      <c r="AC8" s="160" t="s">
        <v>7</v>
      </c>
      <c r="AD8" s="156" t="s">
        <v>5</v>
      </c>
      <c r="AE8" s="156" t="s">
        <v>91</v>
      </c>
      <c r="AF8" s="161" t="s">
        <v>145</v>
      </c>
      <c r="AG8" s="162" t="s">
        <v>95</v>
      </c>
      <c r="AH8" s="154" t="s">
        <v>91</v>
      </c>
      <c r="AI8" s="164" t="s">
        <v>91</v>
      </c>
      <c r="AJ8" s="160" t="s">
        <v>91</v>
      </c>
      <c r="AK8" s="160" t="s">
        <v>91</v>
      </c>
      <c r="AL8" s="160" t="s">
        <v>91</v>
      </c>
      <c r="AM8" s="160" t="s">
        <v>91</v>
      </c>
      <c r="AN8" s="162" t="s">
        <v>14</v>
      </c>
      <c r="AO8" s="12"/>
      <c r="AP8" s="69"/>
      <c r="AQ8" s="69"/>
      <c r="AR8" s="172"/>
      <c r="AS8" s="172"/>
      <c r="AT8" s="172"/>
      <c r="AU8" s="172"/>
      <c r="AV8" s="172"/>
      <c r="AZ8" s="69"/>
      <c r="BA8" s="39"/>
      <c r="BB8" s="69"/>
      <c r="BC8" s="69"/>
      <c r="BD8" s="69"/>
      <c r="BE8" s="69"/>
    </row>
    <row r="9" spans="2:57" s="80" customFormat="1" ht="33.75" customHeight="1" x14ac:dyDescent="0.35">
      <c r="B9" s="67"/>
      <c r="C9" s="1017" t="s">
        <v>410</v>
      </c>
      <c r="D9" s="1018"/>
      <c r="E9" s="1018"/>
      <c r="F9" s="165"/>
      <c r="G9" s="165"/>
      <c r="H9" s="165"/>
      <c r="I9" s="165"/>
      <c r="J9" s="165"/>
      <c r="K9" s="1022" t="str">
        <f>IF('1. Identificação Ben. Oper.'!D53="","",IF(AND($F$10="",$F$12="",$F$13="",$D$19="",$D$20="",$D$15="",$D$16="",$D$17="",$D$18="",$D$21=""),"",'1. Identificação Ben. Oper.'!D53))</f>
        <v/>
      </c>
      <c r="L9" s="1024" t="str">
        <f>IF('1. Identificação Ben. Oper.'!E53="","",IF(AND($F$10="",$F$12="",$F$13="",$D$19="",$D$20="",$D$15="",$D$16="",$D$17="",$D$18="",$D$21=""),"",'1. Identificação Ben. Oper.'!E53))</f>
        <v/>
      </c>
      <c r="M9" s="1024" t="str">
        <f>IF('1. Identificação Ben. Oper.'!F53="","",IF(AND($F$10="",$F$12="",$F$13="",$D$19="",$D$20="",$D$15="",$D$16="",$D$17="",$D$18="",$D$21=""),"",'1. Identificação Ben. Oper.'!F53))</f>
        <v/>
      </c>
      <c r="N9" s="1024" t="str">
        <f>IF('1. Identificação Ben. Oper.'!G53="","",IF(AND($F$10="",$F$12="",$F$13="",$D$19="",$D$20="",$D$15="",$D$16="",$D$17="",$D$18="",$D$21=""),"",'1. Identificação Ben. Oper.'!G53))</f>
        <v/>
      </c>
      <c r="O9" s="1024" t="str">
        <f>IF('1. Identificação Ben. Oper.'!H53="","",IF(AND($F$10="",$F$12="",$F$13="",$D$19="",$D$20="",$D$15="",$D$16="",$D$17="",$D$18="",$D$21=""),"",'1. Identificação Ben. Oper.'!H53))</f>
        <v/>
      </c>
      <c r="P9" s="1012">
        <f>+SUM(K9:O9)</f>
        <v>0</v>
      </c>
      <c r="Q9" s="1015">
        <f>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conversão'!$A$5:$I$13,6,FALSE)*N9)))+IF(O9="",0,IF(O9=0,0,(+VLOOKUP($O$8,'16. Fatores de conversão'!$A$5:$I$13,6,FALSE)*O9)))</f>
        <v>0</v>
      </c>
      <c r="R9" s="1000">
        <f>+SUMPRODUCT('1. Identificação Ben. Oper.'!$D$58:$H$58,K9:O9)</f>
        <v>0</v>
      </c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7"/>
      <c r="AH9" s="165"/>
      <c r="AI9" s="165"/>
      <c r="AJ9" s="165"/>
      <c r="AK9" s="165"/>
      <c r="AL9" s="165"/>
      <c r="AM9" s="165"/>
      <c r="AN9" s="167"/>
      <c r="AO9" s="12"/>
      <c r="AP9" s="69"/>
      <c r="AQ9" s="69"/>
      <c r="AR9" s="172"/>
      <c r="AS9" s="172"/>
      <c r="AT9" s="172"/>
      <c r="AU9" s="172"/>
      <c r="AV9" s="172"/>
      <c r="AZ9" s="41"/>
      <c r="BA9" s="39"/>
      <c r="BB9" s="69"/>
      <c r="BC9" s="69"/>
      <c r="BD9" s="69"/>
      <c r="BE9" s="69"/>
    </row>
    <row r="10" spans="2:57" ht="30" customHeight="1" x14ac:dyDescent="0.35">
      <c r="B10" s="15"/>
      <c r="C10" s="179">
        <v>1</v>
      </c>
      <c r="D10" s="180" t="s">
        <v>113</v>
      </c>
      <c r="E10" s="405"/>
      <c r="F10" s="406"/>
      <c r="G10" s="889"/>
      <c r="H10" s="845"/>
      <c r="I10" s="797"/>
      <c r="J10" s="85" t="str">
        <f>IF(H10="","",VLOOKUP(F10,'15. Valores-Padrão'!$C$14:$F$18,4,FALSE))</f>
        <v/>
      </c>
      <c r="K10" s="1022"/>
      <c r="L10" s="1024"/>
      <c r="M10" s="1024"/>
      <c r="N10" s="1024"/>
      <c r="O10" s="1024"/>
      <c r="P10" s="1012"/>
      <c r="Q10" s="1015"/>
      <c r="R10" s="1000"/>
      <c r="S10" s="722"/>
      <c r="T10" s="397"/>
      <c r="U10" s="397"/>
      <c r="V10" s="397"/>
      <c r="W10" s="397"/>
      <c r="X10" s="86">
        <f>+SUM(S10:W10)</f>
        <v>0</v>
      </c>
      <c r="Y10" s="87">
        <f>+SUMPRODUCT('1. Identificação Ben. Oper.'!$D$58:$H$58,S10:W10)</f>
        <v>0</v>
      </c>
      <c r="Z10" s="88">
        <f>IF($P$9=0,0,X10/$P$9)</f>
        <v>0</v>
      </c>
      <c r="AA10" s="89">
        <f>+VLOOKUP($S$8,'16. Fatores de conversão'!$A$5:$I$13,3,FALSE)*S10+VLOOKUP($T$8,'16. Fatores de conversão'!$A$5:$I$13,3,FALSE)*T10+VLOOKUP($U$8,'16. Fatores de conversão'!$A$5:$I$13,3,FALSE)*U10+VLOOKUP($V$8,'16. Fatores de conversão'!$A$5:$I$13,3,FALSE)*V10+VLOOKUP($W$8,'16. Fatores de conversão'!$A$5:$I$13,3,FALSE)*W10</f>
        <v>0</v>
      </c>
      <c r="AB10" s="89">
        <f>+VLOOKUP($S$8,'16. Fatores de conversão'!$A$5:$I$13,6,FALSE)*S10+VLOOKUP($T$8,'16. Fatores de conversão'!$A$5:$I$13,6,FALSE)*T10+VLOOKUP($U$8,'16. Fatores de conversão'!$A$5:$I$13,6,FALSE)*U10+VLOOKUP($V$8,'16. Fatores de conversão'!$A$5:$I$13,6,FALSE)*V10+VLOOKUP($W$8,'16. Fatores de conversão'!$A$5:$I$13,6,FALSE)*W10</f>
        <v>0</v>
      </c>
      <c r="AC10" s="89">
        <f>(VLOOKUP($S$8,'16. Fatores de conversão'!$A$5:$I$13,9,FALSE)*S10+VLOOKUP($T$8,'16. Fatores de conversão'!$A$5:$I$13,9,FALSE)*T10+VLOOKUP($U$8,'16. Fatores de conversão'!$A$5:$I$13,9,FALSE)*U10+VLOOKUP($V$8,'16. Fatores de conversão'!$A$5:$I$13,9,FALSE)*V10+VLOOKUP($W$8,'16. Fatores de conversão'!$A$5:$I$13,9,FALSE)*W10)/1000</f>
        <v>0</v>
      </c>
      <c r="AD10" s="284"/>
      <c r="AE10" s="284"/>
      <c r="AF10" s="387"/>
      <c r="AG10" s="90">
        <f>IF(OR(AE10="",AE10=0),0,IF(OR(AF10="",AF10=0),0,J10+1))</f>
        <v>0</v>
      </c>
      <c r="AH10" s="400"/>
      <c r="AI10" s="401"/>
      <c r="AJ10" s="87" t="str">
        <f>IF(H10="","",VLOOKUP(H10,'15. Valores-Padrão'!D14:E16,2,FALSE))</f>
        <v/>
      </c>
      <c r="AK10" s="87">
        <f>IF(AH10="",0,IF(AH10&lt;AJ10,AH10+AI10,(AJ10+(AI10/AH10)*AJ10)))</f>
        <v>0</v>
      </c>
      <c r="AL10" s="320">
        <f>(AH10+AI10)-AK10</f>
        <v>0</v>
      </c>
      <c r="AM10" s="320">
        <v>0</v>
      </c>
      <c r="AN10" s="91">
        <f>IF(Y10=0,0,(AH10+AI10)/Y10)</f>
        <v>0</v>
      </c>
      <c r="AO10" s="12"/>
      <c r="AP10" s="11"/>
      <c r="AQ10" s="11"/>
      <c r="AR10" s="172"/>
      <c r="AS10" s="172"/>
      <c r="AT10" s="172"/>
      <c r="AU10" s="172"/>
      <c r="AV10" s="172"/>
      <c r="AZ10" s="11"/>
      <c r="BA10" s="39"/>
      <c r="BB10" s="69"/>
      <c r="BC10" s="69"/>
      <c r="BD10" s="69"/>
      <c r="BE10" s="11"/>
    </row>
    <row r="11" spans="2:57" ht="33" customHeight="1" x14ac:dyDescent="0.35">
      <c r="B11" s="15"/>
      <c r="C11" s="1007" t="s">
        <v>409</v>
      </c>
      <c r="D11" s="1008"/>
      <c r="E11" s="1008"/>
      <c r="F11" s="81"/>
      <c r="G11" s="869"/>
      <c r="H11" s="81"/>
      <c r="I11" s="81"/>
      <c r="J11" s="81"/>
      <c r="K11" s="1022"/>
      <c r="L11" s="1024"/>
      <c r="M11" s="1024"/>
      <c r="N11" s="1024"/>
      <c r="O11" s="1024"/>
      <c r="P11" s="1012"/>
      <c r="Q11" s="1015"/>
      <c r="R11" s="1000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3"/>
      <c r="AO11" s="12"/>
      <c r="AP11" s="11"/>
      <c r="AQ11" s="11"/>
      <c r="AR11" s="172"/>
      <c r="AS11" s="172"/>
      <c r="AT11" s="172"/>
      <c r="AU11" s="172"/>
      <c r="AV11" s="172"/>
      <c r="AZ11" s="11"/>
      <c r="BA11" s="39"/>
      <c r="BB11" s="69"/>
      <c r="BC11" s="69"/>
      <c r="BD11" s="69"/>
      <c r="BE11" s="11"/>
    </row>
    <row r="12" spans="2:57" ht="30" customHeight="1" x14ac:dyDescent="0.35">
      <c r="B12" s="15"/>
      <c r="C12" s="179">
        <v>2</v>
      </c>
      <c r="D12" s="713" t="s">
        <v>412</v>
      </c>
      <c r="E12" s="405"/>
      <c r="F12" s="406"/>
      <c r="G12" s="889"/>
      <c r="H12" s="844"/>
      <c r="I12" s="798"/>
      <c r="J12" s="721" t="str">
        <f>IF(H12="","",'15. Valores-Padrão'!F17)</f>
        <v/>
      </c>
      <c r="K12" s="1022"/>
      <c r="L12" s="1024"/>
      <c r="M12" s="1024"/>
      <c r="N12" s="1024"/>
      <c r="O12" s="1024"/>
      <c r="P12" s="1012"/>
      <c r="Q12" s="1015"/>
      <c r="R12" s="1000"/>
      <c r="S12" s="1052"/>
      <c r="T12" s="1054"/>
      <c r="U12" s="1054"/>
      <c r="V12" s="1054"/>
      <c r="W12" s="1054"/>
      <c r="X12" s="1056">
        <f>+SUM(S12:W12)</f>
        <v>0</v>
      </c>
      <c r="Y12" s="1058">
        <f>+SUMPRODUCT('1. Identificação Ben. Oper.'!$D$58:$H$58,S12:W12)</f>
        <v>0</v>
      </c>
      <c r="Z12" s="1036">
        <f>IF($P$9=0,0,X12/$P$9)</f>
        <v>0</v>
      </c>
      <c r="AA12" s="1038">
        <f>+VLOOKUP($S$8,'16. Fatores de conversão'!$A$5:$I$13,3,FALSE)*S12+VLOOKUP($T$8,'16. Fatores de conversão'!$A$5:$I$13,3,FALSE)*T12+VLOOKUP($U$8,'16. Fatores de conversão'!$A$5:$I$13,3,FALSE)*U12+VLOOKUP($V$8,'16. Fatores de conversão'!$A$5:$I$13,3,FALSE)*V12+VLOOKUP($W$8,'16. Fatores de conversão'!$A$5:$I$13,3,FALSE)*W12</f>
        <v>0</v>
      </c>
      <c r="AB12" s="1038">
        <f>+VLOOKUP($S$8,'16. Fatores de conversão'!$A$5:$I$13,6,FALSE)*S12+VLOOKUP($T$8,'16. Fatores de conversão'!$A$5:$I$13,6,FALSE)*T12+VLOOKUP($U$8,'16. Fatores de conversão'!$A$5:$I$13,6,FALSE)*U12+VLOOKUP($V$8,'16. Fatores de conversão'!$A$5:$I$13,6,FALSE)*V12+VLOOKUP($W$8,'16. Fatores de conversão'!$A$5:$I$13,6,FALSE)*W12</f>
        <v>0</v>
      </c>
      <c r="AC12" s="1038">
        <f>(VLOOKUP($S$8,'16. Fatores de conversão'!$A$5:$I$13,9,FALSE)*S12+VLOOKUP($T$8,'16. Fatores de conversão'!$A$5:$I$13,9,FALSE)*T12+VLOOKUP($U$8,'16. Fatores de conversão'!$A$5:$I$13,9,FALSE)*U12+VLOOKUP($V$8,'16. Fatores de conversão'!$A$5:$I$13,9,FALSE)*V12+VLOOKUP($W$8,'16. Fatores de conversão'!$A$5:$I$13,9,FALSE)*W12)/1000</f>
        <v>0</v>
      </c>
      <c r="AD12" s="401"/>
      <c r="AE12" s="401"/>
      <c r="AF12" s="401"/>
      <c r="AG12" s="90">
        <f t="shared" ref="AG12:AG21" si="1">IF(OR(AE12="",AE12=0),0,IF(OR(AF12="",AF12=0),0,J12+1))</f>
        <v>0</v>
      </c>
      <c r="AH12" s="290"/>
      <c r="AI12" s="284"/>
      <c r="AJ12" s="94" t="str">
        <f>IF(F12="","",VLOOKUP(F12,'15. Valores-Padrão'!$C$17:$E$18,3,FALSE)*H12)</f>
        <v/>
      </c>
      <c r="AK12" s="87">
        <f>IF(AH12="",0,IF(AH12&lt;AJ12,AH12+AI12,(AJ12+(AI12/AH12)*AJ12)))</f>
        <v>0</v>
      </c>
      <c r="AL12" s="94">
        <f>(AH12+AI12)-AK12</f>
        <v>0</v>
      </c>
      <c r="AM12" s="320">
        <v>0</v>
      </c>
      <c r="AN12" s="1050">
        <f>IF(Y12=0,0,(AH12+AI12+AH13+AI13)/Y12)</f>
        <v>0</v>
      </c>
      <c r="AO12" s="12"/>
      <c r="AP12" s="11"/>
      <c r="AQ12" s="11"/>
      <c r="AR12" s="172"/>
      <c r="AS12" s="172"/>
      <c r="AT12" s="172"/>
      <c r="AU12" s="172"/>
      <c r="AV12" s="172"/>
      <c r="AZ12" s="11"/>
      <c r="BA12" s="92"/>
      <c r="BB12" s="69"/>
      <c r="BC12" s="69"/>
      <c r="BD12" s="69"/>
      <c r="BE12" s="11"/>
    </row>
    <row r="13" spans="2:57" ht="30" customHeight="1" x14ac:dyDescent="0.35">
      <c r="B13" s="15"/>
      <c r="C13" s="179">
        <v>3</v>
      </c>
      <c r="D13" s="717" t="s">
        <v>415</v>
      </c>
      <c r="E13" s="405"/>
      <c r="F13" s="406"/>
      <c r="G13" s="889"/>
      <c r="H13" s="843"/>
      <c r="I13" s="735"/>
      <c r="J13" s="721" t="str">
        <f>IF(H13="","",'15. Valores-Padrão'!F18)</f>
        <v/>
      </c>
      <c r="K13" s="1022"/>
      <c r="L13" s="1024"/>
      <c r="M13" s="1024"/>
      <c r="N13" s="1024"/>
      <c r="O13" s="1024"/>
      <c r="P13" s="1012"/>
      <c r="Q13" s="1015"/>
      <c r="R13" s="1000"/>
      <c r="S13" s="1053"/>
      <c r="T13" s="1055"/>
      <c r="U13" s="1055"/>
      <c r="V13" s="1055"/>
      <c r="W13" s="1055"/>
      <c r="X13" s="1057"/>
      <c r="Y13" s="1059"/>
      <c r="Z13" s="1037"/>
      <c r="AA13" s="1039"/>
      <c r="AB13" s="1039"/>
      <c r="AC13" s="1039"/>
      <c r="AD13" s="401"/>
      <c r="AE13" s="401"/>
      <c r="AF13" s="736" t="str">
        <f>IF(OR(H13="",H13=0),"",IF($AF$12="","",$AF$12))</f>
        <v/>
      </c>
      <c r="AG13" s="90">
        <f t="shared" si="1"/>
        <v>0</v>
      </c>
      <c r="AH13" s="290"/>
      <c r="AI13" s="284"/>
      <c r="AJ13" s="94" t="str">
        <f>IF(F13="","",VLOOKUP(F13,'15. Valores-Padrão'!$C$18:$E$18,3,FALSE)*H13)</f>
        <v/>
      </c>
      <c r="AK13" s="87">
        <f>IF(AH13="",0,IF(AH13&lt;AJ13,AH13+AI13,(AJ13+(AI13/AH13)*AJ13)))</f>
        <v>0</v>
      </c>
      <c r="AL13" s="94">
        <f>(AH13+AI13)-AK13</f>
        <v>0</v>
      </c>
      <c r="AM13" s="320">
        <v>0</v>
      </c>
      <c r="AN13" s="1051"/>
      <c r="AO13" s="12"/>
      <c r="AP13" s="11"/>
      <c r="AQ13" s="11"/>
      <c r="AR13" s="172"/>
      <c r="AS13" s="172"/>
      <c r="AT13" s="172"/>
      <c r="AU13" s="172"/>
      <c r="AV13" s="172"/>
      <c r="AZ13" s="11"/>
      <c r="BA13" s="92"/>
      <c r="BB13" s="69"/>
      <c r="BC13" s="69"/>
      <c r="BD13" s="69"/>
      <c r="BE13" s="11"/>
    </row>
    <row r="14" spans="2:57" ht="33" customHeight="1" x14ac:dyDescent="0.35">
      <c r="B14" s="15"/>
      <c r="C14" s="1007" t="s">
        <v>411</v>
      </c>
      <c r="D14" s="1008"/>
      <c r="E14" s="1008"/>
      <c r="F14" s="81"/>
      <c r="G14" s="869"/>
      <c r="H14" s="81"/>
      <c r="I14" s="81"/>
      <c r="J14" s="81"/>
      <c r="K14" s="1022"/>
      <c r="L14" s="1024"/>
      <c r="M14" s="1024"/>
      <c r="N14" s="1024"/>
      <c r="O14" s="1024"/>
      <c r="P14" s="1012"/>
      <c r="Q14" s="1015"/>
      <c r="R14" s="100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3"/>
      <c r="AO14" s="12"/>
      <c r="AP14" s="11"/>
      <c r="AQ14" s="11"/>
      <c r="AR14" s="172"/>
      <c r="AS14" s="172"/>
      <c r="AT14" s="172"/>
      <c r="AU14" s="172"/>
      <c r="AV14" s="172"/>
      <c r="AZ14" s="11"/>
      <c r="BA14" s="92"/>
      <c r="BB14" s="69"/>
      <c r="BC14" s="69"/>
      <c r="BD14" s="69"/>
      <c r="BE14" s="11"/>
    </row>
    <row r="15" spans="2:57" ht="30" customHeight="1" x14ac:dyDescent="0.35">
      <c r="B15" s="15"/>
      <c r="C15" s="84">
        <v>4</v>
      </c>
      <c r="D15" s="289"/>
      <c r="E15" s="285"/>
      <c r="F15" s="391"/>
      <c r="G15" s="868"/>
      <c r="H15" s="379"/>
      <c r="I15" s="379"/>
      <c r="J15" s="396"/>
      <c r="K15" s="1022"/>
      <c r="L15" s="1024"/>
      <c r="M15" s="1024"/>
      <c r="N15" s="1024"/>
      <c r="O15" s="1024"/>
      <c r="P15" s="1012"/>
      <c r="Q15" s="1015"/>
      <c r="R15" s="1000"/>
      <c r="S15" s="663"/>
      <c r="T15" s="403"/>
      <c r="U15" s="403"/>
      <c r="V15" s="403"/>
      <c r="W15" s="403"/>
      <c r="X15" s="86">
        <f t="shared" ref="X15:X21" si="2">+SUM(S15:W15)</f>
        <v>0</v>
      </c>
      <c r="Y15" s="87">
        <f>+SUMPRODUCT('1. Identificação Ben. Oper.'!$D$58:$H$58,S15:W15)</f>
        <v>0</v>
      </c>
      <c r="Z15" s="88">
        <f t="shared" ref="Z15:Z21" si="3">IF($P$9=0,0,X15/$P$9)</f>
        <v>0</v>
      </c>
      <c r="AA15" s="89">
        <f>+VLOOKUP($S$8,'16. Fatores de conversão'!$A$5:$I$13,3,FALSE)*S15+VLOOKUP($T$8,'16. Fatores de conversão'!$A$5:$I$13,3,FALSE)*T15+VLOOKUP($U$8,'16. Fatores de conversão'!$A$5:$I$13,3,FALSE)*U15+VLOOKUP($V$8,'16. Fatores de conversão'!$A$5:$I$13,3,FALSE)*V15+VLOOKUP($W$8,'16. Fatores de conversão'!$A$5:$I$13,3,FALSE)*W15</f>
        <v>0</v>
      </c>
      <c r="AB15" s="89">
        <f>+VLOOKUP($S$8,'16. Fatores de conversão'!$A$5:$I$13,6,FALSE)*S15+VLOOKUP($T$8,'16. Fatores de conversão'!$A$5:$I$13,6,FALSE)*T15+VLOOKUP($U$8,'16. Fatores de conversão'!$A$5:$I$13,6,FALSE)*U15+VLOOKUP($V$8,'16. Fatores de conversão'!$A$5:$I$13,6,FALSE)*V15+VLOOKUP($W$8,'16. Fatores de conversão'!$A$5:$I$13,6,FALSE)*W15</f>
        <v>0</v>
      </c>
      <c r="AC15" s="89">
        <f>(VLOOKUP($S$8,'16. Fatores de conversão'!$A$5:$I$13,9,FALSE)*S15+VLOOKUP($T$8,'16. Fatores de conversão'!$A$5:$I$13,9,FALSE)*T15+VLOOKUP($U$8,'16. Fatores de conversão'!$A$5:$I$13,9,FALSE)*U15+VLOOKUP($V$8,'16. Fatores de conversão'!$A$5:$I$13,9,FALSE)*V15+VLOOKUP($W$8,'16. Fatores de conversão'!$A$5:$I$13,9,FALSE)*W15)/1000</f>
        <v>0</v>
      </c>
      <c r="AD15" s="284"/>
      <c r="AE15" s="284"/>
      <c r="AF15" s="284"/>
      <c r="AG15" s="90">
        <f t="shared" si="1"/>
        <v>0</v>
      </c>
      <c r="AH15" s="290"/>
      <c r="AI15" s="284"/>
      <c r="AJ15" s="94" t="s">
        <v>155</v>
      </c>
      <c r="AK15" s="87">
        <f t="shared" ref="AK15:AK21" si="4">IF(AH15="",0,AH15+AI15)</f>
        <v>0</v>
      </c>
      <c r="AL15" s="94" t="s">
        <v>155</v>
      </c>
      <c r="AM15" s="320">
        <v>0</v>
      </c>
      <c r="AN15" s="91">
        <f t="shared" ref="AN15:AN22" si="5">IF(Y15=0,0,(AH15+AI15)/Y15)</f>
        <v>0</v>
      </c>
      <c r="AO15" s="12"/>
      <c r="AP15" s="11"/>
      <c r="AQ15" s="11"/>
      <c r="AR15" s="172"/>
      <c r="AS15" s="172"/>
      <c r="AT15" s="172"/>
      <c r="AU15" s="172"/>
      <c r="AV15" s="172"/>
      <c r="AZ15" s="11"/>
      <c r="BA15" s="92"/>
      <c r="BB15" s="69"/>
      <c r="BC15" s="69"/>
      <c r="BD15" s="69"/>
      <c r="BE15" s="11"/>
    </row>
    <row r="16" spans="2:57" ht="30" customHeight="1" x14ac:dyDescent="0.35">
      <c r="B16" s="15"/>
      <c r="C16" s="84">
        <v>5</v>
      </c>
      <c r="D16" s="289"/>
      <c r="E16" s="285"/>
      <c r="F16" s="391"/>
      <c r="G16" s="868"/>
      <c r="H16" s="379"/>
      <c r="I16" s="379"/>
      <c r="J16" s="396"/>
      <c r="K16" s="1022"/>
      <c r="L16" s="1024"/>
      <c r="M16" s="1024"/>
      <c r="N16" s="1024"/>
      <c r="O16" s="1024"/>
      <c r="P16" s="1012"/>
      <c r="Q16" s="1015"/>
      <c r="R16" s="1000"/>
      <c r="S16" s="663"/>
      <c r="T16" s="403"/>
      <c r="U16" s="403"/>
      <c r="V16" s="403"/>
      <c r="W16" s="403"/>
      <c r="X16" s="86">
        <f t="shared" si="2"/>
        <v>0</v>
      </c>
      <c r="Y16" s="87">
        <f>+SUMPRODUCT('1. Identificação Ben. Oper.'!$D$58:$H$58,S16:W16)</f>
        <v>0</v>
      </c>
      <c r="Z16" s="88">
        <f t="shared" si="3"/>
        <v>0</v>
      </c>
      <c r="AA16" s="89">
        <f>+VLOOKUP($S$8,'16. Fatores de conversão'!$A$5:$I$13,3,FALSE)*S16+VLOOKUP($T$8,'16. Fatores de conversão'!$A$5:$I$13,3,FALSE)*T16+VLOOKUP($U$8,'16. Fatores de conversão'!$A$5:$I$13,3,FALSE)*U16+VLOOKUP($V$8,'16. Fatores de conversão'!$A$5:$I$13,3,FALSE)*V16+VLOOKUP($W$8,'16. Fatores de conversão'!$A$5:$I$13,3,FALSE)*W16</f>
        <v>0</v>
      </c>
      <c r="AB16" s="89">
        <f>+VLOOKUP($S$8,'16. Fatores de conversão'!$A$5:$I$13,6,FALSE)*S16+VLOOKUP($T$8,'16. Fatores de conversão'!$A$5:$I$13,6,FALSE)*T16+VLOOKUP($U$8,'16. Fatores de conversão'!$A$5:$I$13,6,FALSE)*U16+VLOOKUP($V$8,'16. Fatores de conversão'!$A$5:$I$13,6,FALSE)*V16+VLOOKUP($W$8,'16. Fatores de conversão'!$A$5:$I$13,6,FALSE)*W16</f>
        <v>0</v>
      </c>
      <c r="AC16" s="89">
        <f>(VLOOKUP($S$8,'16. Fatores de conversão'!$A$5:$I$13,9,FALSE)*S16+VLOOKUP($T$8,'16. Fatores de conversão'!$A$5:$I$13,9,FALSE)*T16+VLOOKUP($U$8,'16. Fatores de conversão'!$A$5:$I$13,9,FALSE)*U16+VLOOKUP($V$8,'16. Fatores de conversão'!$A$5:$I$13,9,FALSE)*V16+VLOOKUP($W$8,'16. Fatores de conversão'!$A$5:$I$13,9,FALSE)*W16)/1000</f>
        <v>0</v>
      </c>
      <c r="AD16" s="284"/>
      <c r="AE16" s="284"/>
      <c r="AF16" s="284"/>
      <c r="AG16" s="90">
        <f t="shared" si="1"/>
        <v>0</v>
      </c>
      <c r="AH16" s="290"/>
      <c r="AI16" s="284"/>
      <c r="AJ16" s="94" t="s">
        <v>155</v>
      </c>
      <c r="AK16" s="87">
        <f t="shared" si="4"/>
        <v>0</v>
      </c>
      <c r="AL16" s="94" t="s">
        <v>155</v>
      </c>
      <c r="AM16" s="320">
        <v>0</v>
      </c>
      <c r="AN16" s="91">
        <f t="shared" si="5"/>
        <v>0</v>
      </c>
      <c r="AO16" s="12"/>
      <c r="AP16" s="11"/>
      <c r="AQ16" s="11"/>
      <c r="AR16" s="172"/>
      <c r="AS16" s="172"/>
      <c r="AT16" s="172"/>
      <c r="AU16" s="172"/>
      <c r="AV16" s="172"/>
      <c r="AZ16" s="11"/>
      <c r="BA16" s="92"/>
      <c r="BB16" s="69"/>
      <c r="BC16" s="69"/>
      <c r="BD16" s="69"/>
      <c r="BE16" s="11"/>
    </row>
    <row r="17" spans="2:57" ht="30" customHeight="1" x14ac:dyDescent="0.35">
      <c r="B17" s="15"/>
      <c r="C17" s="84">
        <v>6</v>
      </c>
      <c r="D17" s="289"/>
      <c r="E17" s="285"/>
      <c r="F17" s="391"/>
      <c r="G17" s="868"/>
      <c r="H17" s="379"/>
      <c r="I17" s="379"/>
      <c r="J17" s="396"/>
      <c r="K17" s="1022"/>
      <c r="L17" s="1024"/>
      <c r="M17" s="1024"/>
      <c r="N17" s="1024"/>
      <c r="O17" s="1024"/>
      <c r="P17" s="1012"/>
      <c r="Q17" s="1015"/>
      <c r="R17" s="1000"/>
      <c r="S17" s="663"/>
      <c r="T17" s="403"/>
      <c r="U17" s="403"/>
      <c r="V17" s="403"/>
      <c r="W17" s="403"/>
      <c r="X17" s="86">
        <f t="shared" si="2"/>
        <v>0</v>
      </c>
      <c r="Y17" s="87">
        <f>+SUMPRODUCT('1. Identificação Ben. Oper.'!$D$58:$H$58,S17:W17)</f>
        <v>0</v>
      </c>
      <c r="Z17" s="88">
        <f t="shared" si="3"/>
        <v>0</v>
      </c>
      <c r="AA17" s="89">
        <f>+VLOOKUP($S$8,'16. Fatores de conversão'!$A$5:$I$13,3,FALSE)*S17+VLOOKUP($T$8,'16. Fatores de conversão'!$A$5:$I$13,3,FALSE)*T17+VLOOKUP($U$8,'16. Fatores de conversão'!$A$5:$I$13,3,FALSE)*U17+VLOOKUP($V$8,'16. Fatores de conversão'!$A$5:$I$13,3,FALSE)*V17+VLOOKUP($W$8,'16. Fatores de conversão'!$A$5:$I$13,3,FALSE)*W17</f>
        <v>0</v>
      </c>
      <c r="AB17" s="89">
        <f>+VLOOKUP($S$8,'16. Fatores de conversão'!$A$5:$I$13,6,FALSE)*S17+VLOOKUP($T$8,'16. Fatores de conversão'!$A$5:$I$13,6,FALSE)*T17+VLOOKUP($U$8,'16. Fatores de conversão'!$A$5:$I$13,6,FALSE)*U17+VLOOKUP($V$8,'16. Fatores de conversão'!$A$5:$I$13,6,FALSE)*V17+VLOOKUP($W$8,'16. Fatores de conversão'!$A$5:$I$13,6,FALSE)*W17</f>
        <v>0</v>
      </c>
      <c r="AC17" s="89">
        <f>(VLOOKUP($S$8,'16. Fatores de conversão'!$A$5:$I$13,9,FALSE)*S17+VLOOKUP($T$8,'16. Fatores de conversão'!$A$5:$I$13,9,FALSE)*T17+VLOOKUP($U$8,'16. Fatores de conversão'!$A$5:$I$13,9,FALSE)*U17+VLOOKUP($V$8,'16. Fatores de conversão'!$A$5:$I$13,9,FALSE)*V17+VLOOKUP($W$8,'16. Fatores de conversão'!$A$5:$I$13,9,FALSE)*W17)/1000</f>
        <v>0</v>
      </c>
      <c r="AD17" s="284"/>
      <c r="AE17" s="284"/>
      <c r="AF17" s="284"/>
      <c r="AG17" s="90">
        <f t="shared" si="1"/>
        <v>0</v>
      </c>
      <c r="AH17" s="290"/>
      <c r="AI17" s="284"/>
      <c r="AJ17" s="94" t="s">
        <v>155</v>
      </c>
      <c r="AK17" s="87">
        <f t="shared" si="4"/>
        <v>0</v>
      </c>
      <c r="AL17" s="94" t="s">
        <v>155</v>
      </c>
      <c r="AM17" s="320">
        <v>0</v>
      </c>
      <c r="AN17" s="91">
        <f t="shared" si="5"/>
        <v>0</v>
      </c>
      <c r="AO17" s="12"/>
      <c r="AP17" s="11"/>
      <c r="AQ17" s="11"/>
      <c r="AR17" s="172"/>
      <c r="AS17" s="172"/>
      <c r="AT17" s="172"/>
      <c r="AU17" s="172"/>
      <c r="AV17" s="172"/>
      <c r="AZ17" s="11"/>
      <c r="BA17" s="92"/>
      <c r="BB17" s="69"/>
      <c r="BC17" s="69"/>
      <c r="BD17" s="69"/>
      <c r="BE17" s="11"/>
    </row>
    <row r="18" spans="2:57" ht="30" customHeight="1" x14ac:dyDescent="0.35">
      <c r="B18" s="15"/>
      <c r="C18" s="84">
        <v>7</v>
      </c>
      <c r="D18" s="289"/>
      <c r="E18" s="285"/>
      <c r="F18" s="391"/>
      <c r="G18" s="868"/>
      <c r="H18" s="379"/>
      <c r="I18" s="379"/>
      <c r="J18" s="396"/>
      <c r="K18" s="1022"/>
      <c r="L18" s="1024"/>
      <c r="M18" s="1024"/>
      <c r="N18" s="1024"/>
      <c r="O18" s="1024"/>
      <c r="P18" s="1012"/>
      <c r="Q18" s="1015"/>
      <c r="R18" s="1000"/>
      <c r="S18" s="663"/>
      <c r="T18" s="403"/>
      <c r="U18" s="403"/>
      <c r="V18" s="403"/>
      <c r="W18" s="403"/>
      <c r="X18" s="86">
        <f t="shared" si="2"/>
        <v>0</v>
      </c>
      <c r="Y18" s="87">
        <f>+SUMPRODUCT('1. Identificação Ben. Oper.'!$D$58:$H$58,S18:W18)</f>
        <v>0</v>
      </c>
      <c r="Z18" s="88">
        <f t="shared" si="3"/>
        <v>0</v>
      </c>
      <c r="AA18" s="89">
        <f>+VLOOKUP($S$8,'16. Fatores de conversão'!$A$5:$I$13,3,FALSE)*S18+VLOOKUP($T$8,'16. Fatores de conversão'!$A$5:$I$13,3,FALSE)*T18+VLOOKUP($U$8,'16. Fatores de conversão'!$A$5:$I$13,3,FALSE)*U18+VLOOKUP($V$8,'16. Fatores de conversão'!$A$5:$I$13,3,FALSE)*V18+VLOOKUP($W$8,'16. Fatores de conversão'!$A$5:$I$13,3,FALSE)*W18</f>
        <v>0</v>
      </c>
      <c r="AB18" s="89">
        <f>+VLOOKUP($S$8,'16. Fatores de conversão'!$A$5:$I$13,6,FALSE)*S18+VLOOKUP($T$8,'16. Fatores de conversão'!$A$5:$I$13,6,FALSE)*T18+VLOOKUP($U$8,'16. Fatores de conversão'!$A$5:$I$13,6,FALSE)*U18+VLOOKUP($V$8,'16. Fatores de conversão'!$A$5:$I$13,6,FALSE)*V18+VLOOKUP($W$8,'16. Fatores de conversão'!$A$5:$I$13,6,FALSE)*W18</f>
        <v>0</v>
      </c>
      <c r="AC18" s="89">
        <f>(VLOOKUP($S$8,'16. Fatores de conversão'!$A$5:$I$13,9,FALSE)*S18+VLOOKUP($T$8,'16. Fatores de conversão'!$A$5:$I$13,9,FALSE)*T18+VLOOKUP($U$8,'16. Fatores de conversão'!$A$5:$I$13,9,FALSE)*U18+VLOOKUP($V$8,'16. Fatores de conversão'!$A$5:$I$13,9,FALSE)*V18+VLOOKUP($W$8,'16. Fatores de conversão'!$A$5:$I$13,9,FALSE)*W18)/1000</f>
        <v>0</v>
      </c>
      <c r="AD18" s="284"/>
      <c r="AE18" s="284"/>
      <c r="AF18" s="284"/>
      <c r="AG18" s="90">
        <f t="shared" si="1"/>
        <v>0</v>
      </c>
      <c r="AH18" s="290"/>
      <c r="AI18" s="284"/>
      <c r="AJ18" s="94" t="s">
        <v>155</v>
      </c>
      <c r="AK18" s="87">
        <f t="shared" si="4"/>
        <v>0</v>
      </c>
      <c r="AL18" s="94" t="s">
        <v>155</v>
      </c>
      <c r="AM18" s="320">
        <v>0</v>
      </c>
      <c r="AN18" s="91">
        <f t="shared" si="5"/>
        <v>0</v>
      </c>
      <c r="AO18" s="12"/>
      <c r="AP18" s="11"/>
      <c r="AQ18" s="11"/>
      <c r="AR18" s="172"/>
      <c r="AS18" s="172"/>
      <c r="AT18" s="172"/>
      <c r="AU18" s="172"/>
      <c r="AV18" s="172"/>
      <c r="AZ18" s="11"/>
      <c r="BA18" s="92"/>
      <c r="BB18" s="69"/>
      <c r="BC18" s="69"/>
      <c r="BD18" s="69"/>
      <c r="BE18" s="11"/>
    </row>
    <row r="19" spans="2:57" ht="30" customHeight="1" x14ac:dyDescent="0.35">
      <c r="B19" s="15"/>
      <c r="C19" s="181">
        <v>8</v>
      </c>
      <c r="D19" s="854"/>
      <c r="E19" s="285"/>
      <c r="F19" s="718"/>
      <c r="G19" s="890"/>
      <c r="H19" s="408"/>
      <c r="I19" s="408"/>
      <c r="J19" s="719"/>
      <c r="K19" s="1022"/>
      <c r="L19" s="1024"/>
      <c r="M19" s="1024"/>
      <c r="N19" s="1024"/>
      <c r="O19" s="1024"/>
      <c r="P19" s="1012"/>
      <c r="Q19" s="1015"/>
      <c r="R19" s="1000"/>
      <c r="S19" s="720"/>
      <c r="T19" s="404"/>
      <c r="U19" s="404"/>
      <c r="V19" s="404"/>
      <c r="W19" s="404"/>
      <c r="X19" s="86">
        <f t="shared" si="2"/>
        <v>0</v>
      </c>
      <c r="Y19" s="87">
        <f>+SUMPRODUCT('1. Identificação Ben. Oper.'!$D$58:$H$58,S19:W19)</f>
        <v>0</v>
      </c>
      <c r="Z19" s="88">
        <f t="shared" si="3"/>
        <v>0</v>
      </c>
      <c r="AA19" s="89">
        <f>+VLOOKUP($S$8,'16. Fatores de conversão'!$A$5:$I$13,3,FALSE)*S19+VLOOKUP($T$8,'16. Fatores de conversão'!$A$5:$I$13,3,FALSE)*T19+VLOOKUP($U$8,'16. Fatores de conversão'!$A$5:$I$13,3,FALSE)*U19+VLOOKUP($V$8,'16. Fatores de conversão'!$A$5:$I$13,3,FALSE)*V19+VLOOKUP($W$8,'16. Fatores de conversão'!$A$5:$I$13,3,FALSE)*W19</f>
        <v>0</v>
      </c>
      <c r="AB19" s="89">
        <f>+VLOOKUP($S$8,'16. Fatores de conversão'!$A$5:$I$13,6,FALSE)*S19+VLOOKUP($T$8,'16. Fatores de conversão'!$A$5:$I$13,6,FALSE)*T19+VLOOKUP($U$8,'16. Fatores de conversão'!$A$5:$I$13,6,FALSE)*U19+VLOOKUP($V$8,'16. Fatores de conversão'!$A$5:$I$13,6,FALSE)*V19+VLOOKUP($W$8,'16. Fatores de conversão'!$A$5:$I$13,6,FALSE)*W19</f>
        <v>0</v>
      </c>
      <c r="AC19" s="89">
        <f>(VLOOKUP($S$8,'16. Fatores de conversão'!$A$5:$I$13,9,FALSE)*S19+VLOOKUP($T$8,'16. Fatores de conversão'!$A$5:$I$13,9,FALSE)*T19+VLOOKUP($U$8,'16. Fatores de conversão'!$A$5:$I$13,9,FALSE)*U19+VLOOKUP($V$8,'16. Fatores de conversão'!$A$5:$I$13,9,FALSE)*V19+VLOOKUP($W$8,'16. Fatores de conversão'!$A$5:$I$13,9,FALSE)*W19)/1000</f>
        <v>0</v>
      </c>
      <c r="AD19" s="399"/>
      <c r="AE19" s="399"/>
      <c r="AF19" s="399"/>
      <c r="AG19" s="90">
        <f t="shared" si="1"/>
        <v>0</v>
      </c>
      <c r="AH19" s="402"/>
      <c r="AI19" s="399"/>
      <c r="AJ19" s="94" t="s">
        <v>155</v>
      </c>
      <c r="AK19" s="87">
        <f t="shared" si="4"/>
        <v>0</v>
      </c>
      <c r="AL19" s="94" t="s">
        <v>155</v>
      </c>
      <c r="AM19" s="320">
        <v>0</v>
      </c>
      <c r="AN19" s="91">
        <f t="shared" si="5"/>
        <v>0</v>
      </c>
      <c r="AO19" s="12"/>
      <c r="AP19" s="11"/>
      <c r="AQ19" s="11"/>
      <c r="AR19" s="172"/>
      <c r="AS19" s="172"/>
      <c r="AT19" s="172"/>
      <c r="AU19" s="172"/>
      <c r="AV19" s="172"/>
      <c r="AZ19" s="11"/>
      <c r="BA19" s="92"/>
      <c r="BB19" s="69"/>
      <c r="BC19" s="69"/>
      <c r="BD19" s="69"/>
      <c r="BE19" s="11"/>
    </row>
    <row r="20" spans="2:57" ht="30" customHeight="1" x14ac:dyDescent="0.35">
      <c r="B20" s="15"/>
      <c r="C20" s="181">
        <v>9</v>
      </c>
      <c r="D20" s="854"/>
      <c r="E20" s="285"/>
      <c r="F20" s="718"/>
      <c r="G20" s="890"/>
      <c r="H20" s="408"/>
      <c r="I20" s="408"/>
      <c r="J20" s="719"/>
      <c r="K20" s="1022"/>
      <c r="L20" s="1024"/>
      <c r="M20" s="1024"/>
      <c r="N20" s="1024"/>
      <c r="O20" s="1024"/>
      <c r="P20" s="1012"/>
      <c r="Q20" s="1015"/>
      <c r="R20" s="1000"/>
      <c r="S20" s="720"/>
      <c r="T20" s="404"/>
      <c r="U20" s="404"/>
      <c r="V20" s="404"/>
      <c r="W20" s="404"/>
      <c r="X20" s="86">
        <f t="shared" si="2"/>
        <v>0</v>
      </c>
      <c r="Y20" s="87">
        <f>+SUMPRODUCT('1. Identificação Ben. Oper.'!$D$58:$H$58,S20:W20)</f>
        <v>0</v>
      </c>
      <c r="Z20" s="88">
        <f t="shared" si="3"/>
        <v>0</v>
      </c>
      <c r="AA20" s="89">
        <f>+VLOOKUP($S$8,'16. Fatores de conversão'!$A$5:$I$13,3,FALSE)*S20+VLOOKUP($T$8,'16. Fatores de conversão'!$A$5:$I$13,3,FALSE)*T20+VLOOKUP($U$8,'16. Fatores de conversão'!$A$5:$I$13,3,FALSE)*U20+VLOOKUP($V$8,'16. Fatores de conversão'!$A$5:$I$13,3,FALSE)*V20+VLOOKUP($W$8,'16. Fatores de conversão'!$A$5:$I$13,3,FALSE)*W20</f>
        <v>0</v>
      </c>
      <c r="AB20" s="89">
        <f>+VLOOKUP($S$8,'16. Fatores de conversão'!$A$5:$I$13,6,FALSE)*S20+VLOOKUP($T$8,'16. Fatores de conversão'!$A$5:$I$13,6,FALSE)*T20+VLOOKUP($U$8,'16. Fatores de conversão'!$A$5:$I$13,6,FALSE)*U20+VLOOKUP($V$8,'16. Fatores de conversão'!$A$5:$I$13,6,FALSE)*V20+VLOOKUP($W$8,'16. Fatores de conversão'!$A$5:$I$13,6,FALSE)*W20</f>
        <v>0</v>
      </c>
      <c r="AC20" s="89">
        <f>(VLOOKUP($S$8,'16. Fatores de conversão'!$A$5:$I$13,9,FALSE)*S20+VLOOKUP($T$8,'16. Fatores de conversão'!$A$5:$I$13,9,FALSE)*T20+VLOOKUP($U$8,'16. Fatores de conversão'!$A$5:$I$13,9,FALSE)*U20+VLOOKUP($V$8,'16. Fatores de conversão'!$A$5:$I$13,9,FALSE)*V20+VLOOKUP($W$8,'16. Fatores de conversão'!$A$5:$I$13,9,FALSE)*W20)/1000</f>
        <v>0</v>
      </c>
      <c r="AD20" s="399"/>
      <c r="AE20" s="399"/>
      <c r="AF20" s="399"/>
      <c r="AG20" s="90">
        <f t="shared" si="1"/>
        <v>0</v>
      </c>
      <c r="AH20" s="402"/>
      <c r="AI20" s="399"/>
      <c r="AJ20" s="94" t="s">
        <v>155</v>
      </c>
      <c r="AK20" s="87">
        <f t="shared" si="4"/>
        <v>0</v>
      </c>
      <c r="AL20" s="94" t="s">
        <v>155</v>
      </c>
      <c r="AM20" s="320">
        <v>0</v>
      </c>
      <c r="AN20" s="91">
        <f t="shared" si="5"/>
        <v>0</v>
      </c>
      <c r="AO20" s="12"/>
      <c r="AP20" s="11"/>
      <c r="AQ20" s="11"/>
      <c r="AR20" s="172"/>
      <c r="AS20" s="172"/>
      <c r="AT20" s="172"/>
      <c r="AU20" s="172"/>
      <c r="AV20" s="172"/>
      <c r="AZ20" s="11"/>
      <c r="BA20" s="92"/>
      <c r="BB20" s="69"/>
      <c r="BC20" s="69"/>
      <c r="BD20" s="69"/>
      <c r="BE20" s="11"/>
    </row>
    <row r="21" spans="2:57" ht="30" customHeight="1" thickBot="1" x14ac:dyDescent="0.4">
      <c r="B21" s="15"/>
      <c r="C21" s="95">
        <v>10</v>
      </c>
      <c r="D21" s="292"/>
      <c r="E21" s="393"/>
      <c r="F21" s="393"/>
      <c r="G21" s="871"/>
      <c r="H21" s="382"/>
      <c r="I21" s="382"/>
      <c r="J21" s="662"/>
      <c r="K21" s="1023"/>
      <c r="L21" s="1025"/>
      <c r="M21" s="1025"/>
      <c r="N21" s="1025"/>
      <c r="O21" s="1025"/>
      <c r="P21" s="1013"/>
      <c r="Q21" s="1016"/>
      <c r="R21" s="1001"/>
      <c r="S21" s="664"/>
      <c r="T21" s="404"/>
      <c r="U21" s="404"/>
      <c r="V21" s="404"/>
      <c r="W21" s="404"/>
      <c r="X21" s="86">
        <f t="shared" si="2"/>
        <v>0</v>
      </c>
      <c r="Y21" s="87">
        <f>+SUMPRODUCT('1. Identificação Ben. Oper.'!$D$58:$H$58,S21:W21)</f>
        <v>0</v>
      </c>
      <c r="Z21" s="88">
        <f t="shared" si="3"/>
        <v>0</v>
      </c>
      <c r="AA21" s="89">
        <f>+VLOOKUP($S$8,'16. Fatores de conversão'!$A$5:$I$13,3,FALSE)*S21+VLOOKUP($T$8,'16. Fatores de conversão'!$A$5:$I$13,3,FALSE)*T21+VLOOKUP($U$8,'16. Fatores de conversão'!$A$5:$I$13,3,FALSE)*U21+VLOOKUP($V$8,'16. Fatores de conversão'!$A$5:$I$13,3,FALSE)*V21+VLOOKUP($W$8,'16. Fatores de conversão'!$A$5:$I$13,3,FALSE)*W21</f>
        <v>0</v>
      </c>
      <c r="AB21" s="89">
        <f>+VLOOKUP($S$8,'16. Fatores de conversão'!$A$5:$I$13,6,FALSE)*S21+VLOOKUP($T$8,'16. Fatores de conversão'!$A$5:$I$13,6,FALSE)*T21+VLOOKUP($U$8,'16. Fatores de conversão'!$A$5:$I$13,6,FALSE)*U21+VLOOKUP($V$8,'16. Fatores de conversão'!$A$5:$I$13,6,FALSE)*V21+VLOOKUP($W$8,'16. Fatores de conversão'!$A$5:$I$13,6,FALSE)*W21</f>
        <v>0</v>
      </c>
      <c r="AC21" s="89">
        <f>(VLOOKUP($S$8,'16. Fatores de conversão'!$A$5:$I$13,9,FALSE)*S21+VLOOKUP($T$8,'16. Fatores de conversão'!$A$5:$I$13,9,FALSE)*T21+VLOOKUP($U$8,'16. Fatores de conversão'!$A$5:$I$13,9,FALSE)*U21+VLOOKUP($V$8,'16. Fatores de conversão'!$A$5:$I$13,9,FALSE)*V21+VLOOKUP($W$8,'16. Fatores de conversão'!$A$5:$I$13,9,FALSE)*W21)/1000</f>
        <v>0</v>
      </c>
      <c r="AD21" s="293"/>
      <c r="AE21" s="293"/>
      <c r="AF21" s="293"/>
      <c r="AG21" s="90">
        <f t="shared" si="1"/>
        <v>0</v>
      </c>
      <c r="AH21" s="366"/>
      <c r="AI21" s="399"/>
      <c r="AJ21" s="94" t="s">
        <v>155</v>
      </c>
      <c r="AK21" s="87">
        <f t="shared" si="4"/>
        <v>0</v>
      </c>
      <c r="AL21" s="94" t="s">
        <v>155</v>
      </c>
      <c r="AM21" s="320">
        <v>0</v>
      </c>
      <c r="AN21" s="91">
        <f t="shared" si="5"/>
        <v>0</v>
      </c>
      <c r="AO21" s="12"/>
      <c r="AP21" s="152"/>
      <c r="AQ21" s="151"/>
      <c r="AR21" s="172"/>
      <c r="AS21" s="172"/>
      <c r="AT21" s="172"/>
      <c r="AU21" s="172"/>
      <c r="AV21" s="172"/>
      <c r="AZ21" s="11"/>
      <c r="BA21" s="92"/>
      <c r="BB21" s="69"/>
      <c r="BC21" s="69"/>
      <c r="BD21" s="69"/>
      <c r="BE21" s="11"/>
    </row>
    <row r="22" spans="2:57" ht="15" thickBot="1" x14ac:dyDescent="0.4">
      <c r="B22" s="15"/>
      <c r="C22" s="23"/>
      <c r="D22" s="11"/>
      <c r="E22" s="11"/>
      <c r="F22" s="11"/>
      <c r="G22" s="11"/>
      <c r="H22" s="11"/>
      <c r="I22" s="527">
        <f>SUM(I10:I21)</f>
        <v>0</v>
      </c>
      <c r="J22" s="11"/>
      <c r="K22" s="97">
        <f t="shared" ref="K22:R22" si="6">SUM(K9)</f>
        <v>0</v>
      </c>
      <c r="L22" s="98">
        <f t="shared" si="6"/>
        <v>0</v>
      </c>
      <c r="M22" s="98">
        <f t="shared" si="6"/>
        <v>0</v>
      </c>
      <c r="N22" s="98">
        <f t="shared" si="6"/>
        <v>0</v>
      </c>
      <c r="O22" s="98">
        <f t="shared" si="6"/>
        <v>0</v>
      </c>
      <c r="P22" s="98">
        <f t="shared" si="6"/>
        <v>0</v>
      </c>
      <c r="Q22" s="99">
        <f t="shared" si="6"/>
        <v>0</v>
      </c>
      <c r="R22" s="100">
        <f t="shared" si="6"/>
        <v>0</v>
      </c>
      <c r="S22" s="97">
        <f t="shared" ref="S22:Y22" si="7">SUM(S10:S21)</f>
        <v>0</v>
      </c>
      <c r="T22" s="98">
        <f t="shared" si="7"/>
        <v>0</v>
      </c>
      <c r="U22" s="98">
        <f t="shared" si="7"/>
        <v>0</v>
      </c>
      <c r="V22" s="98">
        <f t="shared" si="7"/>
        <v>0</v>
      </c>
      <c r="W22" s="98">
        <f t="shared" si="7"/>
        <v>0</v>
      </c>
      <c r="X22" s="98">
        <f t="shared" si="7"/>
        <v>0</v>
      </c>
      <c r="Y22" s="101">
        <f t="shared" si="7"/>
        <v>0</v>
      </c>
      <c r="Z22" s="102">
        <f>IF(P22=0,0,X22/P22)</f>
        <v>0</v>
      </c>
      <c r="AA22" s="103">
        <f>SUM(AA10:AA21)</f>
        <v>0</v>
      </c>
      <c r="AB22" s="103">
        <f>SUM(AB10:AB21)</f>
        <v>0</v>
      </c>
      <c r="AC22" s="103">
        <f>SUM(AC10:AC21)</f>
        <v>0</v>
      </c>
      <c r="AD22" s="182">
        <f>SUM(AD10:AD21)</f>
        <v>0</v>
      </c>
      <c r="AE22" s="182">
        <f>SUM(AE10:AE21)</f>
        <v>0</v>
      </c>
      <c r="AF22" s="1048"/>
      <c r="AG22" s="1049"/>
      <c r="AH22" s="183">
        <f t="shared" ref="AH22:AM22" si="8">SUM(AH10:AH21)</f>
        <v>0</v>
      </c>
      <c r="AI22" s="183">
        <f t="shared" si="8"/>
        <v>0</v>
      </c>
      <c r="AJ22" s="183">
        <f t="shared" si="8"/>
        <v>0</v>
      </c>
      <c r="AK22" s="183">
        <f t="shared" si="8"/>
        <v>0</v>
      </c>
      <c r="AL22" s="183">
        <f t="shared" si="8"/>
        <v>0</v>
      </c>
      <c r="AM22" s="183">
        <f t="shared" si="8"/>
        <v>0</v>
      </c>
      <c r="AN22" s="307">
        <f t="shared" si="5"/>
        <v>0</v>
      </c>
      <c r="AO22" s="12"/>
      <c r="AP22" s="152"/>
      <c r="AQ22" s="151"/>
      <c r="AR22" s="172"/>
      <c r="AS22" s="172"/>
      <c r="AT22" s="172"/>
      <c r="AU22" s="172"/>
      <c r="AV22" s="172"/>
      <c r="AZ22" s="38"/>
      <c r="BA22" s="92"/>
      <c r="BB22" s="69"/>
      <c r="BC22" s="69"/>
      <c r="BD22" s="69"/>
      <c r="BE22" s="11"/>
    </row>
    <row r="23" spans="2:57" s="1" customFormat="1" ht="30" customHeight="1" thickBot="1" x14ac:dyDescent="0.4">
      <c r="B23" s="9"/>
      <c r="C23" s="980" t="s">
        <v>171</v>
      </c>
      <c r="D23" s="981"/>
      <c r="E23" s="106">
        <f>AH22+AI22</f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63"/>
      <c r="P23" s="63"/>
      <c r="Q23" s="23"/>
      <c r="R23" s="23"/>
      <c r="S23" s="107"/>
      <c r="T23" s="107"/>
      <c r="U23" s="107"/>
      <c r="V23" s="107"/>
      <c r="W23" s="107"/>
      <c r="X23" s="107"/>
      <c r="Y23" s="678"/>
      <c r="Z23" s="678"/>
      <c r="AA23" s="678"/>
      <c r="AB23" s="678"/>
      <c r="AC23" s="63"/>
      <c r="AD23" s="63"/>
      <c r="AE23" s="63"/>
      <c r="AF23" s="63"/>
      <c r="AG23" s="63"/>
      <c r="AH23" s="107"/>
      <c r="AI23" s="63"/>
      <c r="AJ23" s="23"/>
      <c r="AK23" s="23"/>
      <c r="AL23" s="23"/>
      <c r="AM23" s="23"/>
      <c r="AN23" s="23"/>
      <c r="AO23" s="12"/>
      <c r="AP23" s="152"/>
      <c r="AQ23" s="151"/>
      <c r="AR23" s="172"/>
      <c r="AS23" s="172"/>
      <c r="AT23" s="172"/>
      <c r="AU23" s="172"/>
      <c r="AV23" s="172"/>
      <c r="AW23" s="150"/>
      <c r="AX23" s="69"/>
      <c r="AY23" s="69"/>
      <c r="AZ23" s="69"/>
      <c r="BA23" s="23"/>
    </row>
    <row r="24" spans="2:57" ht="30" customHeight="1" thickBot="1" x14ac:dyDescent="0.4">
      <c r="B24" s="15"/>
      <c r="C24" s="980" t="s">
        <v>469</v>
      </c>
      <c r="D24" s="981"/>
      <c r="E24" s="106">
        <f>AK22</f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51"/>
      <c r="AL24" s="151"/>
      <c r="AM24" s="151"/>
      <c r="AN24" s="151"/>
      <c r="AO24" s="12"/>
      <c r="AP24" s="152"/>
      <c r="AQ24" s="151"/>
      <c r="AR24" s="172"/>
      <c r="AS24" s="172"/>
      <c r="AT24" s="172"/>
      <c r="AU24" s="172"/>
      <c r="AV24" s="172"/>
      <c r="AW24" s="69"/>
      <c r="AX24" s="11"/>
    </row>
    <row r="25" spans="2:57" ht="30" customHeight="1" thickBot="1" x14ac:dyDescent="0.4">
      <c r="B25" s="15"/>
      <c r="C25" s="980" t="s">
        <v>470</v>
      </c>
      <c r="D25" s="981"/>
      <c r="E25" s="106">
        <f>AL22</f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51"/>
      <c r="AL25" s="151"/>
      <c r="AM25" s="151"/>
      <c r="AN25" s="151"/>
      <c r="AO25" s="12"/>
      <c r="AP25" s="151"/>
      <c r="AQ25" s="151"/>
      <c r="AR25" s="172"/>
      <c r="AS25" s="172"/>
      <c r="AT25" s="172"/>
      <c r="AU25" s="172"/>
      <c r="AV25" s="172"/>
      <c r="AW25" s="69"/>
      <c r="AX25" s="11"/>
    </row>
    <row r="26" spans="2:57" ht="30" customHeight="1" thickBot="1" x14ac:dyDescent="0.4">
      <c r="B26" s="15"/>
      <c r="C26" s="980" t="s">
        <v>471</v>
      </c>
      <c r="D26" s="981"/>
      <c r="E26" s="106">
        <f>AM22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51"/>
      <c r="AL26" s="151"/>
      <c r="AM26" s="151"/>
      <c r="AN26" s="151"/>
      <c r="AO26" s="12"/>
      <c r="AP26" s="151"/>
      <c r="AQ26" s="151"/>
      <c r="AR26" s="172"/>
      <c r="AS26" s="172"/>
      <c r="AT26" s="172"/>
      <c r="AU26" s="172"/>
      <c r="AV26" s="172"/>
      <c r="AW26" s="69"/>
      <c r="AX26" s="11"/>
    </row>
    <row r="27" spans="2:57" x14ac:dyDescent="0.35">
      <c r="B27" s="15"/>
      <c r="C27" s="2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69"/>
      <c r="AK27" s="151"/>
      <c r="AL27" s="151"/>
      <c r="AM27" s="151"/>
      <c r="AN27" s="151"/>
      <c r="AO27" s="12"/>
      <c r="AR27" s="172"/>
      <c r="AS27" s="172"/>
      <c r="AT27" s="172"/>
      <c r="AU27" s="172"/>
      <c r="AV27" s="172"/>
      <c r="AW27" s="69"/>
      <c r="AX27" s="11"/>
    </row>
    <row r="28" spans="2:57" ht="15" thickBot="1" x14ac:dyDescent="0.4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69"/>
      <c r="AK28" s="151"/>
      <c r="AL28" s="151"/>
      <c r="AM28" s="151"/>
      <c r="AN28" s="151"/>
      <c r="AO28" s="12"/>
      <c r="AR28" s="172"/>
      <c r="AS28" s="172"/>
      <c r="AT28" s="172"/>
      <c r="AU28" s="172"/>
      <c r="AV28" s="172"/>
      <c r="AW28" s="69"/>
      <c r="AX28" s="11"/>
    </row>
    <row r="29" spans="2:57" ht="56.25" customHeight="1" thickBot="1" x14ac:dyDescent="0.4">
      <c r="B29" s="15"/>
      <c r="C29" s="109" t="s">
        <v>36</v>
      </c>
      <c r="D29" s="110"/>
      <c r="E29" s="110"/>
      <c r="F29" s="110"/>
      <c r="G29" s="110"/>
      <c r="H29" s="110"/>
      <c r="I29" s="110"/>
      <c r="J29" s="110"/>
      <c r="K29" s="982" t="s">
        <v>163</v>
      </c>
      <c r="L29" s="983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4"/>
      <c r="AJ29" s="985"/>
      <c r="AK29" s="151"/>
      <c r="AL29" s="151"/>
      <c r="AM29" s="151"/>
      <c r="AN29" s="151"/>
      <c r="AO29" s="12"/>
      <c r="AR29" s="172"/>
      <c r="AS29" s="172"/>
      <c r="AT29" s="172"/>
      <c r="AU29" s="172"/>
      <c r="AV29" s="172"/>
      <c r="AW29" s="69"/>
      <c r="AX29" s="11"/>
    </row>
    <row r="30" spans="2:57" ht="15" thickBot="1" x14ac:dyDescent="0.4">
      <c r="B30" s="15"/>
      <c r="C30" s="111"/>
      <c r="D30" s="112"/>
      <c r="E30" s="112"/>
      <c r="F30" s="112"/>
      <c r="G30" s="112"/>
      <c r="H30" s="113"/>
      <c r="I30" s="113"/>
      <c r="J30" s="112"/>
      <c r="K30" s="1019" t="s">
        <v>16</v>
      </c>
      <c r="L30" s="1020"/>
      <c r="M30" s="1020"/>
      <c r="N30" s="1020"/>
      <c r="O30" s="1020"/>
      <c r="P30" s="1020"/>
      <c r="Q30" s="1020"/>
      <c r="R30" s="1020"/>
      <c r="S30" s="1020"/>
      <c r="T30" s="1020"/>
      <c r="U30" s="1020"/>
      <c r="V30" s="1020"/>
      <c r="W30" s="1020"/>
      <c r="X30" s="1020"/>
      <c r="Y30" s="1020"/>
      <c r="Z30" s="1020"/>
      <c r="AA30" s="1020"/>
      <c r="AB30" s="1020"/>
      <c r="AC30" s="1020"/>
      <c r="AD30" s="1020"/>
      <c r="AE30" s="1020"/>
      <c r="AF30" s="1020"/>
      <c r="AG30" s="1020"/>
      <c r="AH30" s="1020"/>
      <c r="AI30" s="1020"/>
      <c r="AJ30" s="114"/>
      <c r="AK30" s="151"/>
      <c r="AL30" s="151"/>
      <c r="AM30" s="151"/>
      <c r="AN30" s="151"/>
      <c r="AO30" s="12"/>
      <c r="AR30" s="172"/>
      <c r="AS30" s="172"/>
      <c r="AT30" s="172"/>
      <c r="AU30" s="172"/>
      <c r="AV30" s="172"/>
      <c r="AW30" s="69"/>
      <c r="AX30" s="11"/>
    </row>
    <row r="31" spans="2:57" ht="28.5" customHeight="1" thickBot="1" x14ac:dyDescent="0.4">
      <c r="B31" s="15"/>
      <c r="C31" s="115" t="s">
        <v>37</v>
      </c>
      <c r="D31" s="766" t="s">
        <v>416</v>
      </c>
      <c r="E31" s="766" t="s">
        <v>143</v>
      </c>
      <c r="F31" s="766" t="s">
        <v>149</v>
      </c>
      <c r="G31" s="766"/>
      <c r="H31" s="979" t="s">
        <v>96</v>
      </c>
      <c r="I31" s="979"/>
      <c r="J31" s="979"/>
      <c r="K31" s="116">
        <v>1</v>
      </c>
      <c r="L31" s="116">
        <v>2</v>
      </c>
      <c r="M31" s="116">
        <v>3</v>
      </c>
      <c r="N31" s="116">
        <v>4</v>
      </c>
      <c r="O31" s="116">
        <v>5</v>
      </c>
      <c r="P31" s="116">
        <v>6</v>
      </c>
      <c r="Q31" s="116">
        <v>7</v>
      </c>
      <c r="R31" s="116">
        <v>8</v>
      </c>
      <c r="S31" s="116">
        <v>9</v>
      </c>
      <c r="T31" s="116">
        <v>10</v>
      </c>
      <c r="U31" s="116">
        <v>11</v>
      </c>
      <c r="V31" s="116">
        <v>12</v>
      </c>
      <c r="W31" s="116">
        <v>13</v>
      </c>
      <c r="X31" s="116">
        <v>14</v>
      </c>
      <c r="Y31" s="116">
        <v>15</v>
      </c>
      <c r="Z31" s="116">
        <v>16</v>
      </c>
      <c r="AA31" s="116">
        <v>17</v>
      </c>
      <c r="AB31" s="116">
        <v>18</v>
      </c>
      <c r="AC31" s="116">
        <v>19</v>
      </c>
      <c r="AD31" s="116">
        <v>20</v>
      </c>
      <c r="AE31" s="116">
        <v>21</v>
      </c>
      <c r="AF31" s="116">
        <v>22</v>
      </c>
      <c r="AG31" s="116">
        <v>23</v>
      </c>
      <c r="AH31" s="116">
        <v>24</v>
      </c>
      <c r="AI31" s="116">
        <v>25</v>
      </c>
      <c r="AJ31" s="117" t="s">
        <v>38</v>
      </c>
      <c r="AK31" s="151"/>
      <c r="AL31" s="151"/>
      <c r="AM31" s="151"/>
      <c r="AN31" s="151"/>
      <c r="AO31" s="12"/>
      <c r="AR31" s="172"/>
      <c r="AS31" s="172"/>
      <c r="AT31" s="172"/>
      <c r="AU31" s="172"/>
      <c r="AV31" s="172"/>
      <c r="AW31" s="11"/>
      <c r="AX31" s="11"/>
    </row>
    <row r="32" spans="2:57" ht="15" thickBot="1" x14ac:dyDescent="0.4">
      <c r="B32" s="15"/>
      <c r="C32" s="723">
        <f>C10</f>
        <v>1</v>
      </c>
      <c r="D32" s="724">
        <f>Y10</f>
        <v>0</v>
      </c>
      <c r="E32" s="724">
        <f>AD10</f>
        <v>0</v>
      </c>
      <c r="F32" s="724">
        <f>AE10</f>
        <v>0</v>
      </c>
      <c r="G32" s="724"/>
      <c r="H32" s="724">
        <f>IF(D32="",0,D32-E32)</f>
        <v>0</v>
      </c>
      <c r="I32" s="724"/>
      <c r="J32" s="725"/>
      <c r="K32" s="799">
        <f t="shared" ref="K32:AI32" si="9">IF($J10&gt;=25,$H32,IF(K$31&lt;=$J10,$H32,IF(K$31&lt;=($J10*($AF10+1)),$H32,0)))-IF($J10="",0,IF(K$31-1&lt;=($J10*$AF10),$F32,0))*IF(OR($AG10=0,$AG10&gt;25),0,IF(MOD(K$31,$J10)=0,1,0))</f>
        <v>0</v>
      </c>
      <c r="L32" s="799">
        <f t="shared" si="9"/>
        <v>0</v>
      </c>
      <c r="M32" s="799">
        <f t="shared" si="9"/>
        <v>0</v>
      </c>
      <c r="N32" s="799">
        <f t="shared" si="9"/>
        <v>0</v>
      </c>
      <c r="O32" s="799">
        <f t="shared" si="9"/>
        <v>0</v>
      </c>
      <c r="P32" s="799">
        <f t="shared" si="9"/>
        <v>0</v>
      </c>
      <c r="Q32" s="799">
        <f t="shared" si="9"/>
        <v>0</v>
      </c>
      <c r="R32" s="799">
        <f t="shared" si="9"/>
        <v>0</v>
      </c>
      <c r="S32" s="799">
        <f t="shared" si="9"/>
        <v>0</v>
      </c>
      <c r="T32" s="799">
        <f t="shared" si="9"/>
        <v>0</v>
      </c>
      <c r="U32" s="799">
        <f t="shared" si="9"/>
        <v>0</v>
      </c>
      <c r="V32" s="799">
        <f t="shared" si="9"/>
        <v>0</v>
      </c>
      <c r="W32" s="799">
        <f t="shared" si="9"/>
        <v>0</v>
      </c>
      <c r="X32" s="799">
        <f t="shared" si="9"/>
        <v>0</v>
      </c>
      <c r="Y32" s="799">
        <f t="shared" si="9"/>
        <v>0</v>
      </c>
      <c r="Z32" s="799">
        <f t="shared" si="9"/>
        <v>0</v>
      </c>
      <c r="AA32" s="799">
        <f t="shared" si="9"/>
        <v>0</v>
      </c>
      <c r="AB32" s="799">
        <f t="shared" si="9"/>
        <v>0</v>
      </c>
      <c r="AC32" s="799">
        <f t="shared" si="9"/>
        <v>0</v>
      </c>
      <c r="AD32" s="799">
        <f t="shared" si="9"/>
        <v>0</v>
      </c>
      <c r="AE32" s="799">
        <f t="shared" si="9"/>
        <v>0</v>
      </c>
      <c r="AF32" s="799">
        <f t="shared" si="9"/>
        <v>0</v>
      </c>
      <c r="AG32" s="799">
        <f t="shared" si="9"/>
        <v>0</v>
      </c>
      <c r="AH32" s="799">
        <f t="shared" si="9"/>
        <v>0</v>
      </c>
      <c r="AI32" s="799">
        <f t="shared" si="9"/>
        <v>0</v>
      </c>
      <c r="AJ32" s="800">
        <f t="shared" ref="AJ32:AJ41" si="10">SUM(K32:AI32)</f>
        <v>0</v>
      </c>
      <c r="AK32" s="151"/>
      <c r="AL32" s="151"/>
      <c r="AM32" s="151"/>
      <c r="AN32" s="151"/>
      <c r="AO32" s="12"/>
    </row>
    <row r="33" spans="2:41" x14ac:dyDescent="0.35">
      <c r="B33" s="15"/>
      <c r="C33" s="801">
        <f>C12</f>
        <v>2</v>
      </c>
      <c r="D33" s="802">
        <f>Y12</f>
        <v>0</v>
      </c>
      <c r="E33" s="802">
        <f>AD12</f>
        <v>0</v>
      </c>
      <c r="F33" s="802">
        <f>AE12</f>
        <v>0</v>
      </c>
      <c r="G33" s="802"/>
      <c r="H33" s="802">
        <f t="shared" ref="H33:H41" si="11">IF(D33="",0,D33-E33)</f>
        <v>0</v>
      </c>
      <c r="I33" s="802"/>
      <c r="J33" s="803"/>
      <c r="K33" s="1044">
        <f t="shared" ref="K33:AI33" si="12">IF($J12&gt;=25,$H33,IF(K$31&lt;=$J12,$H33,IF(K$31&lt;=($J12*($AF12+1)),$H33,0)))-IF($J12="",0,IF(K$31-1&lt;=($J12*$AF12),$F33+$F34,0))*IF(OR($AG12=0,$AG12&gt;25),0,IF(MOD(K$31,$J12)=0,1,0))</f>
        <v>0</v>
      </c>
      <c r="L33" s="1044">
        <f t="shared" si="12"/>
        <v>0</v>
      </c>
      <c r="M33" s="1044">
        <f t="shared" si="12"/>
        <v>0</v>
      </c>
      <c r="N33" s="1044">
        <f t="shared" si="12"/>
        <v>0</v>
      </c>
      <c r="O33" s="1044">
        <f t="shared" si="12"/>
        <v>0</v>
      </c>
      <c r="P33" s="1044">
        <f t="shared" si="12"/>
        <v>0</v>
      </c>
      <c r="Q33" s="1044">
        <f t="shared" si="12"/>
        <v>0</v>
      </c>
      <c r="R33" s="1044">
        <f t="shared" si="12"/>
        <v>0</v>
      </c>
      <c r="S33" s="1044">
        <f t="shared" si="12"/>
        <v>0</v>
      </c>
      <c r="T33" s="1044">
        <f t="shared" si="12"/>
        <v>0</v>
      </c>
      <c r="U33" s="1044">
        <f t="shared" si="12"/>
        <v>0</v>
      </c>
      <c r="V33" s="1044">
        <f t="shared" si="12"/>
        <v>0</v>
      </c>
      <c r="W33" s="1044">
        <f t="shared" si="12"/>
        <v>0</v>
      </c>
      <c r="X33" s="1044">
        <f t="shared" si="12"/>
        <v>0</v>
      </c>
      <c r="Y33" s="1044">
        <f t="shared" si="12"/>
        <v>0</v>
      </c>
      <c r="Z33" s="1044">
        <f t="shared" si="12"/>
        <v>0</v>
      </c>
      <c r="AA33" s="1044">
        <f t="shared" si="12"/>
        <v>0</v>
      </c>
      <c r="AB33" s="1044">
        <f t="shared" si="12"/>
        <v>0</v>
      </c>
      <c r="AC33" s="1044">
        <f t="shared" si="12"/>
        <v>0</v>
      </c>
      <c r="AD33" s="1044">
        <f t="shared" si="12"/>
        <v>0</v>
      </c>
      <c r="AE33" s="1044">
        <f t="shared" si="12"/>
        <v>0</v>
      </c>
      <c r="AF33" s="1044">
        <f t="shared" si="12"/>
        <v>0</v>
      </c>
      <c r="AG33" s="1044">
        <f t="shared" si="12"/>
        <v>0</v>
      </c>
      <c r="AH33" s="1044">
        <f t="shared" si="12"/>
        <v>0</v>
      </c>
      <c r="AI33" s="1044">
        <f t="shared" si="12"/>
        <v>0</v>
      </c>
      <c r="AJ33" s="1046">
        <f t="shared" si="10"/>
        <v>0</v>
      </c>
      <c r="AK33" s="151"/>
      <c r="AL33" s="151"/>
      <c r="AM33" s="151"/>
      <c r="AN33" s="151"/>
      <c r="AO33" s="12"/>
    </row>
    <row r="34" spans="2:41" ht="15" thickBot="1" x14ac:dyDescent="0.4">
      <c r="B34" s="15"/>
      <c r="C34" s="723">
        <f>C13</f>
        <v>3</v>
      </c>
      <c r="D34" s="724"/>
      <c r="E34" s="724">
        <f>AD13</f>
        <v>0</v>
      </c>
      <c r="F34" s="724">
        <f>AE13</f>
        <v>0</v>
      </c>
      <c r="G34" s="724"/>
      <c r="H34" s="724"/>
      <c r="I34" s="724"/>
      <c r="J34" s="726"/>
      <c r="K34" s="1045"/>
      <c r="L34" s="1045"/>
      <c r="M34" s="1045"/>
      <c r="N34" s="1045"/>
      <c r="O34" s="1045"/>
      <c r="P34" s="1045"/>
      <c r="Q34" s="1045"/>
      <c r="R34" s="1045"/>
      <c r="S34" s="1045"/>
      <c r="T34" s="1045"/>
      <c r="U34" s="1045"/>
      <c r="V34" s="1045"/>
      <c r="W34" s="1045"/>
      <c r="X34" s="1045"/>
      <c r="Y34" s="1045"/>
      <c r="Z34" s="1045"/>
      <c r="AA34" s="1045"/>
      <c r="AB34" s="1045"/>
      <c r="AC34" s="1045"/>
      <c r="AD34" s="1045"/>
      <c r="AE34" s="1045"/>
      <c r="AF34" s="1045"/>
      <c r="AG34" s="1045"/>
      <c r="AH34" s="1045"/>
      <c r="AI34" s="1045"/>
      <c r="AJ34" s="1047"/>
      <c r="AK34" s="151"/>
      <c r="AL34" s="151"/>
      <c r="AM34" s="151"/>
      <c r="AN34" s="151"/>
      <c r="AO34" s="12"/>
    </row>
    <row r="35" spans="2:41" ht="15" thickBot="1" x14ac:dyDescent="0.4">
      <c r="B35" s="15"/>
      <c r="C35" s="801">
        <f>C15</f>
        <v>4</v>
      </c>
      <c r="D35" s="802">
        <f>Y15</f>
        <v>0</v>
      </c>
      <c r="E35" s="802">
        <f t="shared" ref="E35:F39" si="13">AD15</f>
        <v>0</v>
      </c>
      <c r="F35" s="802">
        <f t="shared" si="13"/>
        <v>0</v>
      </c>
      <c r="G35" s="802"/>
      <c r="H35" s="802">
        <f t="shared" si="11"/>
        <v>0</v>
      </c>
      <c r="I35" s="802"/>
      <c r="J35" s="803"/>
      <c r="K35" s="121">
        <f t="shared" ref="K35:AI35" si="14">IF($J15&gt;=25,$H35,IF(K$31&lt;=$J15,$H35,IF(K$31&lt;=($J15*($AF15+1)),$H35,0)))-IF(K$31-1&lt;=($J15*$AF15),$F35,0)*IF(OR($AG15=0,$AG15&gt;25),0,IF(MOD(K$31,$J15)=0,1,0))</f>
        <v>0</v>
      </c>
      <c r="L35" s="121">
        <f t="shared" si="14"/>
        <v>0</v>
      </c>
      <c r="M35" s="121">
        <f t="shared" si="14"/>
        <v>0</v>
      </c>
      <c r="N35" s="121">
        <f t="shared" si="14"/>
        <v>0</v>
      </c>
      <c r="O35" s="121">
        <f t="shared" si="14"/>
        <v>0</v>
      </c>
      <c r="P35" s="121">
        <f t="shared" si="14"/>
        <v>0</v>
      </c>
      <c r="Q35" s="121">
        <f t="shared" si="14"/>
        <v>0</v>
      </c>
      <c r="R35" s="121">
        <f t="shared" si="14"/>
        <v>0</v>
      </c>
      <c r="S35" s="121">
        <f t="shared" si="14"/>
        <v>0</v>
      </c>
      <c r="T35" s="121">
        <f t="shared" si="14"/>
        <v>0</v>
      </c>
      <c r="U35" s="121">
        <f t="shared" si="14"/>
        <v>0</v>
      </c>
      <c r="V35" s="121">
        <f t="shared" si="14"/>
        <v>0</v>
      </c>
      <c r="W35" s="121">
        <f t="shared" si="14"/>
        <v>0</v>
      </c>
      <c r="X35" s="121">
        <f t="shared" si="14"/>
        <v>0</v>
      </c>
      <c r="Y35" s="121">
        <f t="shared" si="14"/>
        <v>0</v>
      </c>
      <c r="Z35" s="121">
        <f t="shared" si="14"/>
        <v>0</v>
      </c>
      <c r="AA35" s="121">
        <f t="shared" si="14"/>
        <v>0</v>
      </c>
      <c r="AB35" s="121">
        <f t="shared" si="14"/>
        <v>0</v>
      </c>
      <c r="AC35" s="121">
        <f t="shared" si="14"/>
        <v>0</v>
      </c>
      <c r="AD35" s="121">
        <f t="shared" si="14"/>
        <v>0</v>
      </c>
      <c r="AE35" s="121">
        <f t="shared" si="14"/>
        <v>0</v>
      </c>
      <c r="AF35" s="121">
        <f t="shared" si="14"/>
        <v>0</v>
      </c>
      <c r="AG35" s="121">
        <f t="shared" si="14"/>
        <v>0</v>
      </c>
      <c r="AH35" s="121">
        <f t="shared" si="14"/>
        <v>0</v>
      </c>
      <c r="AI35" s="121">
        <f t="shared" si="14"/>
        <v>0</v>
      </c>
      <c r="AJ35" s="122">
        <f t="shared" si="10"/>
        <v>0</v>
      </c>
      <c r="AK35" s="151"/>
      <c r="AL35" s="151"/>
      <c r="AM35" s="151"/>
      <c r="AN35" s="151"/>
      <c r="AO35" s="12"/>
    </row>
    <row r="36" spans="2:41" ht="15" thickBot="1" x14ac:dyDescent="0.4">
      <c r="B36" s="15"/>
      <c r="C36" s="723">
        <f>C16</f>
        <v>5</v>
      </c>
      <c r="D36" s="724">
        <f>Y16</f>
        <v>0</v>
      </c>
      <c r="E36" s="724">
        <f t="shared" si="13"/>
        <v>0</v>
      </c>
      <c r="F36" s="724">
        <f t="shared" si="13"/>
        <v>0</v>
      </c>
      <c r="G36" s="724"/>
      <c r="H36" s="724">
        <f t="shared" si="11"/>
        <v>0</v>
      </c>
      <c r="I36" s="724"/>
      <c r="J36" s="727"/>
      <c r="K36" s="121">
        <f t="shared" ref="K36:AI36" si="15">IF($J16&gt;=25,$H36,IF(K$31&lt;=$J16,$H36,IF(K$31&lt;=($J16*($AF16+1)),$H36,0)))-IF(K$31-1&lt;=($J16*$AF16),$F36,0)*IF(OR($AG16=0,$AG16&gt;25),0,IF(MOD(K$31,$J16)=0,1,0))</f>
        <v>0</v>
      </c>
      <c r="L36" s="121">
        <f t="shared" si="15"/>
        <v>0</v>
      </c>
      <c r="M36" s="121">
        <f t="shared" si="15"/>
        <v>0</v>
      </c>
      <c r="N36" s="121">
        <f t="shared" si="15"/>
        <v>0</v>
      </c>
      <c r="O36" s="121">
        <f t="shared" si="15"/>
        <v>0</v>
      </c>
      <c r="P36" s="121">
        <f t="shared" si="15"/>
        <v>0</v>
      </c>
      <c r="Q36" s="121">
        <f t="shared" si="15"/>
        <v>0</v>
      </c>
      <c r="R36" s="121">
        <f t="shared" si="15"/>
        <v>0</v>
      </c>
      <c r="S36" s="121">
        <f t="shared" si="15"/>
        <v>0</v>
      </c>
      <c r="T36" s="121">
        <f t="shared" si="15"/>
        <v>0</v>
      </c>
      <c r="U36" s="121">
        <f t="shared" si="15"/>
        <v>0</v>
      </c>
      <c r="V36" s="121">
        <f t="shared" si="15"/>
        <v>0</v>
      </c>
      <c r="W36" s="121">
        <f t="shared" si="15"/>
        <v>0</v>
      </c>
      <c r="X36" s="121">
        <f t="shared" si="15"/>
        <v>0</v>
      </c>
      <c r="Y36" s="121">
        <f t="shared" si="15"/>
        <v>0</v>
      </c>
      <c r="Z36" s="121">
        <f t="shared" si="15"/>
        <v>0</v>
      </c>
      <c r="AA36" s="121">
        <f t="shared" si="15"/>
        <v>0</v>
      </c>
      <c r="AB36" s="121">
        <f t="shared" si="15"/>
        <v>0</v>
      </c>
      <c r="AC36" s="121">
        <f t="shared" si="15"/>
        <v>0</v>
      </c>
      <c r="AD36" s="121">
        <f t="shared" si="15"/>
        <v>0</v>
      </c>
      <c r="AE36" s="121">
        <f t="shared" si="15"/>
        <v>0</v>
      </c>
      <c r="AF36" s="121">
        <f t="shared" si="15"/>
        <v>0</v>
      </c>
      <c r="AG36" s="121">
        <f t="shared" si="15"/>
        <v>0</v>
      </c>
      <c r="AH36" s="121">
        <f t="shared" si="15"/>
        <v>0</v>
      </c>
      <c r="AI36" s="121">
        <f t="shared" si="15"/>
        <v>0</v>
      </c>
      <c r="AJ36" s="122">
        <f t="shared" si="10"/>
        <v>0</v>
      </c>
      <c r="AK36" s="151"/>
      <c r="AL36" s="151"/>
      <c r="AM36" s="151"/>
      <c r="AN36" s="151"/>
      <c r="AO36" s="12"/>
    </row>
    <row r="37" spans="2:41" ht="15" thickBot="1" x14ac:dyDescent="0.4">
      <c r="B37" s="15"/>
      <c r="C37" s="801">
        <f>C17</f>
        <v>6</v>
      </c>
      <c r="D37" s="802">
        <f>Y17</f>
        <v>0</v>
      </c>
      <c r="E37" s="802">
        <f t="shared" si="13"/>
        <v>0</v>
      </c>
      <c r="F37" s="802">
        <f t="shared" si="13"/>
        <v>0</v>
      </c>
      <c r="G37" s="802"/>
      <c r="H37" s="802">
        <f t="shared" si="11"/>
        <v>0</v>
      </c>
      <c r="I37" s="802"/>
      <c r="J37" s="804"/>
      <c r="K37" s="121">
        <f t="shared" ref="K37:AI37" si="16">IF($J17&gt;=25,$H37,IF(K$31&lt;=$J17,$H37,IF(K$31&lt;=($J17*($AF17+1)),$H37,0)))-IF(K$31-1&lt;=($J17*$AF17),$F37,0)*IF(OR($AG17=0,$AG17&gt;25),0,IF(MOD(K$31,$J17)=0,1,0))</f>
        <v>0</v>
      </c>
      <c r="L37" s="121">
        <f t="shared" si="16"/>
        <v>0</v>
      </c>
      <c r="M37" s="121">
        <f t="shared" si="16"/>
        <v>0</v>
      </c>
      <c r="N37" s="121">
        <f t="shared" si="16"/>
        <v>0</v>
      </c>
      <c r="O37" s="121">
        <f t="shared" si="16"/>
        <v>0</v>
      </c>
      <c r="P37" s="121">
        <f t="shared" si="16"/>
        <v>0</v>
      </c>
      <c r="Q37" s="121">
        <f t="shared" si="16"/>
        <v>0</v>
      </c>
      <c r="R37" s="121">
        <f t="shared" si="16"/>
        <v>0</v>
      </c>
      <c r="S37" s="121">
        <f t="shared" si="16"/>
        <v>0</v>
      </c>
      <c r="T37" s="121">
        <f t="shared" si="16"/>
        <v>0</v>
      </c>
      <c r="U37" s="121">
        <f t="shared" si="16"/>
        <v>0</v>
      </c>
      <c r="V37" s="121">
        <f t="shared" si="16"/>
        <v>0</v>
      </c>
      <c r="W37" s="121">
        <f t="shared" si="16"/>
        <v>0</v>
      </c>
      <c r="X37" s="121">
        <f t="shared" si="16"/>
        <v>0</v>
      </c>
      <c r="Y37" s="121">
        <f t="shared" si="16"/>
        <v>0</v>
      </c>
      <c r="Z37" s="121">
        <f t="shared" si="16"/>
        <v>0</v>
      </c>
      <c r="AA37" s="121">
        <f t="shared" si="16"/>
        <v>0</v>
      </c>
      <c r="AB37" s="121">
        <f t="shared" si="16"/>
        <v>0</v>
      </c>
      <c r="AC37" s="121">
        <f t="shared" si="16"/>
        <v>0</v>
      </c>
      <c r="AD37" s="121">
        <f t="shared" si="16"/>
        <v>0</v>
      </c>
      <c r="AE37" s="121">
        <f t="shared" si="16"/>
        <v>0</v>
      </c>
      <c r="AF37" s="121">
        <f t="shared" si="16"/>
        <v>0</v>
      </c>
      <c r="AG37" s="121">
        <f t="shared" si="16"/>
        <v>0</v>
      </c>
      <c r="AH37" s="121">
        <f t="shared" si="16"/>
        <v>0</v>
      </c>
      <c r="AI37" s="121">
        <f t="shared" si="16"/>
        <v>0</v>
      </c>
      <c r="AJ37" s="122">
        <f>SUM(K37:AI37)</f>
        <v>0</v>
      </c>
      <c r="AK37" s="151"/>
      <c r="AL37" s="151"/>
      <c r="AM37" s="151"/>
      <c r="AN37" s="151"/>
      <c r="AO37" s="12"/>
    </row>
    <row r="38" spans="2:41" ht="15" thickBot="1" x14ac:dyDescent="0.4">
      <c r="B38" s="15"/>
      <c r="C38" s="723">
        <f>C18</f>
        <v>7</v>
      </c>
      <c r="D38" s="724">
        <f>Y18</f>
        <v>0</v>
      </c>
      <c r="E38" s="724">
        <f t="shared" si="13"/>
        <v>0</v>
      </c>
      <c r="F38" s="724">
        <f t="shared" si="13"/>
        <v>0</v>
      </c>
      <c r="G38" s="724"/>
      <c r="H38" s="724">
        <f t="shared" si="11"/>
        <v>0</v>
      </c>
      <c r="I38" s="724"/>
      <c r="J38" s="727"/>
      <c r="K38" s="121">
        <f t="shared" ref="K38:AI38" si="17">IF($J18&gt;=25,$H38,IF(K$31&lt;=$J18,$H38,IF(K$31&lt;=($J18*($AF18+1)),$H38,0)))-IF(K$31-1&lt;=($J18*$AF18),$F38,0)*IF(OR($AG18=0,$AG18&gt;25),0,IF(MOD(K$31,$J18)=0,1,0))</f>
        <v>0</v>
      </c>
      <c r="L38" s="121">
        <f t="shared" si="17"/>
        <v>0</v>
      </c>
      <c r="M38" s="121">
        <f t="shared" si="17"/>
        <v>0</v>
      </c>
      <c r="N38" s="121">
        <f t="shared" si="17"/>
        <v>0</v>
      </c>
      <c r="O38" s="121">
        <f t="shared" si="17"/>
        <v>0</v>
      </c>
      <c r="P38" s="121">
        <f t="shared" si="17"/>
        <v>0</v>
      </c>
      <c r="Q38" s="121">
        <f t="shared" si="17"/>
        <v>0</v>
      </c>
      <c r="R38" s="121">
        <f t="shared" si="17"/>
        <v>0</v>
      </c>
      <c r="S38" s="121">
        <f t="shared" si="17"/>
        <v>0</v>
      </c>
      <c r="T38" s="121">
        <f t="shared" si="17"/>
        <v>0</v>
      </c>
      <c r="U38" s="121">
        <f t="shared" si="17"/>
        <v>0</v>
      </c>
      <c r="V38" s="121">
        <f t="shared" si="17"/>
        <v>0</v>
      </c>
      <c r="W38" s="121">
        <f t="shared" si="17"/>
        <v>0</v>
      </c>
      <c r="X38" s="121">
        <f t="shared" si="17"/>
        <v>0</v>
      </c>
      <c r="Y38" s="121">
        <f t="shared" si="17"/>
        <v>0</v>
      </c>
      <c r="Z38" s="121">
        <f t="shared" si="17"/>
        <v>0</v>
      </c>
      <c r="AA38" s="121">
        <f t="shared" si="17"/>
        <v>0</v>
      </c>
      <c r="AB38" s="121">
        <f t="shared" si="17"/>
        <v>0</v>
      </c>
      <c r="AC38" s="121">
        <f t="shared" si="17"/>
        <v>0</v>
      </c>
      <c r="AD38" s="121">
        <f t="shared" si="17"/>
        <v>0</v>
      </c>
      <c r="AE38" s="121">
        <f t="shared" si="17"/>
        <v>0</v>
      </c>
      <c r="AF38" s="121">
        <f t="shared" si="17"/>
        <v>0</v>
      </c>
      <c r="AG38" s="121">
        <f t="shared" si="17"/>
        <v>0</v>
      </c>
      <c r="AH38" s="121">
        <f t="shared" si="17"/>
        <v>0</v>
      </c>
      <c r="AI38" s="121">
        <f t="shared" si="17"/>
        <v>0</v>
      </c>
      <c r="AJ38" s="122">
        <f t="shared" si="10"/>
        <v>0</v>
      </c>
      <c r="AK38" s="151"/>
      <c r="AL38" s="151"/>
      <c r="AM38" s="151"/>
      <c r="AN38" s="151"/>
      <c r="AO38" s="12"/>
    </row>
    <row r="39" spans="2:41" ht="15" thickBot="1" x14ac:dyDescent="0.4">
      <c r="B39" s="15"/>
      <c r="C39" s="801">
        <f>C19</f>
        <v>8</v>
      </c>
      <c r="D39" s="802">
        <f>Y19</f>
        <v>0</v>
      </c>
      <c r="E39" s="802">
        <f t="shared" si="13"/>
        <v>0</v>
      </c>
      <c r="F39" s="802">
        <f t="shared" si="13"/>
        <v>0</v>
      </c>
      <c r="G39" s="802"/>
      <c r="H39" s="802">
        <f t="shared" si="11"/>
        <v>0</v>
      </c>
      <c r="I39" s="802"/>
      <c r="J39" s="804"/>
      <c r="K39" s="121">
        <f t="shared" ref="K39:AI39" si="18">IF($J19&gt;=25,$H39,IF(K$31&lt;=$J19,$H39,IF(K$31&lt;=($J19*($AF19+1)),$H39,0)))-IF(K$31-1&lt;=($J19*$AF19),$F39,0)*IF(OR($AG19=0,$AG19&gt;25),0,IF(MOD(K$31,$J19)=0,1,0))</f>
        <v>0</v>
      </c>
      <c r="L39" s="121">
        <f t="shared" si="18"/>
        <v>0</v>
      </c>
      <c r="M39" s="121">
        <f t="shared" si="18"/>
        <v>0</v>
      </c>
      <c r="N39" s="121">
        <f t="shared" si="18"/>
        <v>0</v>
      </c>
      <c r="O39" s="121">
        <f t="shared" si="18"/>
        <v>0</v>
      </c>
      <c r="P39" s="121">
        <f t="shared" si="18"/>
        <v>0</v>
      </c>
      <c r="Q39" s="121">
        <f t="shared" si="18"/>
        <v>0</v>
      </c>
      <c r="R39" s="121">
        <f t="shared" si="18"/>
        <v>0</v>
      </c>
      <c r="S39" s="121">
        <f t="shared" si="18"/>
        <v>0</v>
      </c>
      <c r="T39" s="121">
        <f t="shared" si="18"/>
        <v>0</v>
      </c>
      <c r="U39" s="121">
        <f t="shared" si="18"/>
        <v>0</v>
      </c>
      <c r="V39" s="121">
        <f t="shared" si="18"/>
        <v>0</v>
      </c>
      <c r="W39" s="121">
        <f t="shared" si="18"/>
        <v>0</v>
      </c>
      <c r="X39" s="121">
        <f t="shared" si="18"/>
        <v>0</v>
      </c>
      <c r="Y39" s="121">
        <f t="shared" si="18"/>
        <v>0</v>
      </c>
      <c r="Z39" s="121">
        <f t="shared" si="18"/>
        <v>0</v>
      </c>
      <c r="AA39" s="121">
        <f t="shared" si="18"/>
        <v>0</v>
      </c>
      <c r="AB39" s="121">
        <f t="shared" si="18"/>
        <v>0</v>
      </c>
      <c r="AC39" s="121">
        <f t="shared" si="18"/>
        <v>0</v>
      </c>
      <c r="AD39" s="121">
        <f t="shared" si="18"/>
        <v>0</v>
      </c>
      <c r="AE39" s="121">
        <f t="shared" si="18"/>
        <v>0</v>
      </c>
      <c r="AF39" s="121">
        <f t="shared" si="18"/>
        <v>0</v>
      </c>
      <c r="AG39" s="121">
        <f t="shared" si="18"/>
        <v>0</v>
      </c>
      <c r="AH39" s="121">
        <f t="shared" si="18"/>
        <v>0</v>
      </c>
      <c r="AI39" s="121">
        <f t="shared" si="18"/>
        <v>0</v>
      </c>
      <c r="AJ39" s="122">
        <f t="shared" si="10"/>
        <v>0</v>
      </c>
      <c r="AK39" s="151"/>
      <c r="AL39" s="151"/>
      <c r="AM39" s="151"/>
      <c r="AN39" s="151"/>
      <c r="AO39" s="12"/>
    </row>
    <row r="40" spans="2:41" ht="15" thickBot="1" x14ac:dyDescent="0.4">
      <c r="B40" s="15"/>
      <c r="C40" s="723">
        <f t="shared" ref="C40:C41" si="19">C20</f>
        <v>9</v>
      </c>
      <c r="D40" s="724">
        <f t="shared" ref="D40:D41" si="20">Y20</f>
        <v>0</v>
      </c>
      <c r="E40" s="724">
        <f t="shared" ref="E40:E41" si="21">AD20</f>
        <v>0</v>
      </c>
      <c r="F40" s="724">
        <f t="shared" ref="F40:F41" si="22">AE20</f>
        <v>0</v>
      </c>
      <c r="G40" s="724"/>
      <c r="H40" s="724">
        <f t="shared" si="11"/>
        <v>0</v>
      </c>
      <c r="I40" s="724"/>
      <c r="J40" s="727"/>
      <c r="K40" s="121">
        <f t="shared" ref="K40:AI40" si="23">IF($J20&gt;=25,$H40,IF(K$31&lt;=$J20,$H40,IF(K$31&lt;=($J20*($AF20+1)),$H40,0)))-IF(K$31-1&lt;=($J20*$AF20),$F40,0)*IF(OR($AG20=0,$AG20&gt;25),0,IF(MOD(K$31,$J20)=0,1,0))</f>
        <v>0</v>
      </c>
      <c r="L40" s="121">
        <f t="shared" si="23"/>
        <v>0</v>
      </c>
      <c r="M40" s="121">
        <f t="shared" si="23"/>
        <v>0</v>
      </c>
      <c r="N40" s="121">
        <f t="shared" si="23"/>
        <v>0</v>
      </c>
      <c r="O40" s="121">
        <f t="shared" si="23"/>
        <v>0</v>
      </c>
      <c r="P40" s="121">
        <f t="shared" si="23"/>
        <v>0</v>
      </c>
      <c r="Q40" s="121">
        <f t="shared" si="23"/>
        <v>0</v>
      </c>
      <c r="R40" s="121">
        <f t="shared" si="23"/>
        <v>0</v>
      </c>
      <c r="S40" s="121">
        <f t="shared" si="23"/>
        <v>0</v>
      </c>
      <c r="T40" s="121">
        <f t="shared" si="23"/>
        <v>0</v>
      </c>
      <c r="U40" s="121">
        <f t="shared" si="23"/>
        <v>0</v>
      </c>
      <c r="V40" s="121">
        <f t="shared" si="23"/>
        <v>0</v>
      </c>
      <c r="W40" s="121">
        <f t="shared" si="23"/>
        <v>0</v>
      </c>
      <c r="X40" s="121">
        <f t="shared" si="23"/>
        <v>0</v>
      </c>
      <c r="Y40" s="121">
        <f t="shared" si="23"/>
        <v>0</v>
      </c>
      <c r="Z40" s="121">
        <f t="shared" si="23"/>
        <v>0</v>
      </c>
      <c r="AA40" s="121">
        <f t="shared" si="23"/>
        <v>0</v>
      </c>
      <c r="AB40" s="121">
        <f t="shared" si="23"/>
        <v>0</v>
      </c>
      <c r="AC40" s="121">
        <f t="shared" si="23"/>
        <v>0</v>
      </c>
      <c r="AD40" s="121">
        <f t="shared" si="23"/>
        <v>0</v>
      </c>
      <c r="AE40" s="121">
        <f t="shared" si="23"/>
        <v>0</v>
      </c>
      <c r="AF40" s="121">
        <f t="shared" si="23"/>
        <v>0</v>
      </c>
      <c r="AG40" s="121">
        <f t="shared" si="23"/>
        <v>0</v>
      </c>
      <c r="AH40" s="121">
        <f t="shared" si="23"/>
        <v>0</v>
      </c>
      <c r="AI40" s="121">
        <f t="shared" si="23"/>
        <v>0</v>
      </c>
      <c r="AJ40" s="122">
        <f t="shared" si="10"/>
        <v>0</v>
      </c>
      <c r="AK40" s="151"/>
      <c r="AL40" s="151"/>
      <c r="AM40" s="151"/>
      <c r="AN40" s="151"/>
      <c r="AO40" s="12"/>
    </row>
    <row r="41" spans="2:41" ht="15" thickBot="1" x14ac:dyDescent="0.4">
      <c r="B41" s="15"/>
      <c r="C41" s="801">
        <f t="shared" si="19"/>
        <v>10</v>
      </c>
      <c r="D41" s="802">
        <f t="shared" si="20"/>
        <v>0</v>
      </c>
      <c r="E41" s="802">
        <f t="shared" si="21"/>
        <v>0</v>
      </c>
      <c r="F41" s="802">
        <f t="shared" si="22"/>
        <v>0</v>
      </c>
      <c r="G41" s="802"/>
      <c r="H41" s="802">
        <f t="shared" si="11"/>
        <v>0</v>
      </c>
      <c r="I41" s="802"/>
      <c r="J41" s="804"/>
      <c r="K41" s="121">
        <f t="shared" ref="K41:AI41" si="24">IF($J21&gt;=25,$H41,IF(K$31&lt;=$J21,$H41,IF(K$31&lt;=($J21*($AF21+1)),$H41,0)))-IF(K$31-1&lt;=($J21*$AF21),$F41,0)*IF(OR($AG21=0,$AG21&gt;25),0,IF(MOD(K$31,$J21)=0,1,0))</f>
        <v>0</v>
      </c>
      <c r="L41" s="121">
        <f t="shared" si="24"/>
        <v>0</v>
      </c>
      <c r="M41" s="121">
        <f t="shared" si="24"/>
        <v>0</v>
      </c>
      <c r="N41" s="121">
        <f t="shared" si="24"/>
        <v>0</v>
      </c>
      <c r="O41" s="121">
        <f t="shared" si="24"/>
        <v>0</v>
      </c>
      <c r="P41" s="121">
        <f t="shared" si="24"/>
        <v>0</v>
      </c>
      <c r="Q41" s="121">
        <f t="shared" si="24"/>
        <v>0</v>
      </c>
      <c r="R41" s="121">
        <f t="shared" si="24"/>
        <v>0</v>
      </c>
      <c r="S41" s="121">
        <f t="shared" si="24"/>
        <v>0</v>
      </c>
      <c r="T41" s="121">
        <f t="shared" si="24"/>
        <v>0</v>
      </c>
      <c r="U41" s="121">
        <f t="shared" si="24"/>
        <v>0</v>
      </c>
      <c r="V41" s="121">
        <f t="shared" si="24"/>
        <v>0</v>
      </c>
      <c r="W41" s="121">
        <f t="shared" si="24"/>
        <v>0</v>
      </c>
      <c r="X41" s="121">
        <f t="shared" si="24"/>
        <v>0</v>
      </c>
      <c r="Y41" s="121">
        <f t="shared" si="24"/>
        <v>0</v>
      </c>
      <c r="Z41" s="121">
        <f t="shared" si="24"/>
        <v>0</v>
      </c>
      <c r="AA41" s="121">
        <f t="shared" si="24"/>
        <v>0</v>
      </c>
      <c r="AB41" s="121">
        <f t="shared" si="24"/>
        <v>0</v>
      </c>
      <c r="AC41" s="121">
        <f t="shared" si="24"/>
        <v>0</v>
      </c>
      <c r="AD41" s="121">
        <f t="shared" si="24"/>
        <v>0</v>
      </c>
      <c r="AE41" s="121">
        <f t="shared" si="24"/>
        <v>0</v>
      </c>
      <c r="AF41" s="121">
        <f t="shared" si="24"/>
        <v>0</v>
      </c>
      <c r="AG41" s="121">
        <f t="shared" si="24"/>
        <v>0</v>
      </c>
      <c r="AH41" s="121">
        <f t="shared" si="24"/>
        <v>0</v>
      </c>
      <c r="AI41" s="121">
        <f t="shared" si="24"/>
        <v>0</v>
      </c>
      <c r="AJ41" s="122">
        <f t="shared" si="10"/>
        <v>0</v>
      </c>
      <c r="AK41" s="151"/>
      <c r="AL41" s="151"/>
      <c r="AM41" s="151"/>
      <c r="AN41" s="151"/>
      <c r="AO41" s="12"/>
    </row>
    <row r="42" spans="2:41" ht="15" thickBot="1" x14ac:dyDescent="0.4">
      <c r="B42" s="15"/>
      <c r="C42" s="118"/>
      <c r="D42" s="126"/>
      <c r="E42" s="126"/>
      <c r="F42" s="126"/>
      <c r="G42" s="126"/>
      <c r="H42" s="123"/>
      <c r="I42" s="123"/>
      <c r="J42" s="127" t="s">
        <v>39</v>
      </c>
      <c r="K42" s="128">
        <f t="shared" ref="K42:AJ42" si="25">SUM(K32:K41)</f>
        <v>0</v>
      </c>
      <c r="L42" s="128">
        <f t="shared" si="25"/>
        <v>0</v>
      </c>
      <c r="M42" s="128">
        <f t="shared" si="25"/>
        <v>0</v>
      </c>
      <c r="N42" s="128">
        <f t="shared" si="25"/>
        <v>0</v>
      </c>
      <c r="O42" s="128">
        <f t="shared" si="25"/>
        <v>0</v>
      </c>
      <c r="P42" s="128">
        <f t="shared" si="25"/>
        <v>0</v>
      </c>
      <c r="Q42" s="128">
        <f t="shared" si="25"/>
        <v>0</v>
      </c>
      <c r="R42" s="128">
        <f t="shared" si="25"/>
        <v>0</v>
      </c>
      <c r="S42" s="128">
        <f t="shared" si="25"/>
        <v>0</v>
      </c>
      <c r="T42" s="128">
        <f t="shared" si="25"/>
        <v>0</v>
      </c>
      <c r="U42" s="128">
        <f t="shared" si="25"/>
        <v>0</v>
      </c>
      <c r="V42" s="128">
        <f t="shared" si="25"/>
        <v>0</v>
      </c>
      <c r="W42" s="128">
        <f t="shared" si="25"/>
        <v>0</v>
      </c>
      <c r="X42" s="128">
        <f t="shared" si="25"/>
        <v>0</v>
      </c>
      <c r="Y42" s="128">
        <f t="shared" si="25"/>
        <v>0</v>
      </c>
      <c r="Z42" s="128">
        <f t="shared" si="25"/>
        <v>0</v>
      </c>
      <c r="AA42" s="128">
        <f t="shared" si="25"/>
        <v>0</v>
      </c>
      <c r="AB42" s="128">
        <f t="shared" si="25"/>
        <v>0</v>
      </c>
      <c r="AC42" s="128">
        <f t="shared" si="25"/>
        <v>0</v>
      </c>
      <c r="AD42" s="128">
        <f t="shared" si="25"/>
        <v>0</v>
      </c>
      <c r="AE42" s="128">
        <f t="shared" si="25"/>
        <v>0</v>
      </c>
      <c r="AF42" s="128">
        <f t="shared" si="25"/>
        <v>0</v>
      </c>
      <c r="AG42" s="128">
        <f t="shared" si="25"/>
        <v>0</v>
      </c>
      <c r="AH42" s="128">
        <f t="shared" si="25"/>
        <v>0</v>
      </c>
      <c r="AI42" s="128">
        <f t="shared" si="25"/>
        <v>0</v>
      </c>
      <c r="AJ42" s="129">
        <f t="shared" si="25"/>
        <v>0</v>
      </c>
      <c r="AK42" s="151"/>
      <c r="AL42" s="151"/>
      <c r="AM42" s="151"/>
      <c r="AN42" s="151"/>
      <c r="AO42" s="12"/>
    </row>
    <row r="43" spans="2:41" ht="15" thickBot="1" x14ac:dyDescent="0.4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31"/>
      <c r="AK43" s="151"/>
      <c r="AL43" s="151"/>
      <c r="AM43" s="151"/>
      <c r="AN43" s="151"/>
      <c r="AO43" s="12"/>
    </row>
    <row r="44" spans="2:41" ht="28.5" customHeight="1" thickBot="1" x14ac:dyDescent="0.4">
      <c r="B44" s="15"/>
      <c r="C44" s="115" t="s">
        <v>37</v>
      </c>
      <c r="D44" s="767" t="s">
        <v>150</v>
      </c>
      <c r="E44" s="132"/>
      <c r="F44" s="132"/>
      <c r="G44" s="132"/>
      <c r="H44" s="979" t="s">
        <v>151</v>
      </c>
      <c r="I44" s="979"/>
      <c r="J44" s="979"/>
      <c r="K44" s="116">
        <v>1</v>
      </c>
      <c r="L44" s="116">
        <v>2</v>
      </c>
      <c r="M44" s="116">
        <v>3</v>
      </c>
      <c r="N44" s="116">
        <v>4</v>
      </c>
      <c r="O44" s="116">
        <v>5</v>
      </c>
      <c r="P44" s="116">
        <v>6</v>
      </c>
      <c r="Q44" s="116">
        <v>7</v>
      </c>
      <c r="R44" s="116">
        <v>8</v>
      </c>
      <c r="S44" s="116">
        <v>9</v>
      </c>
      <c r="T44" s="116">
        <v>10</v>
      </c>
      <c r="U44" s="116">
        <v>11</v>
      </c>
      <c r="V44" s="116">
        <v>12</v>
      </c>
      <c r="W44" s="116">
        <v>13</v>
      </c>
      <c r="X44" s="116">
        <v>14</v>
      </c>
      <c r="Y44" s="116">
        <v>15</v>
      </c>
      <c r="Z44" s="116">
        <v>16</v>
      </c>
      <c r="AA44" s="116">
        <v>17</v>
      </c>
      <c r="AB44" s="116">
        <v>18</v>
      </c>
      <c r="AC44" s="116">
        <v>19</v>
      </c>
      <c r="AD44" s="116">
        <v>20</v>
      </c>
      <c r="AE44" s="116">
        <v>21</v>
      </c>
      <c r="AF44" s="116">
        <v>22</v>
      </c>
      <c r="AG44" s="116">
        <v>23</v>
      </c>
      <c r="AH44" s="116">
        <v>24</v>
      </c>
      <c r="AI44" s="116">
        <v>25</v>
      </c>
      <c r="AJ44" s="117" t="s">
        <v>38</v>
      </c>
      <c r="AK44" s="151"/>
      <c r="AL44" s="151"/>
      <c r="AM44" s="151"/>
      <c r="AN44" s="151"/>
      <c r="AO44" s="12"/>
    </row>
    <row r="45" spans="2:41" ht="15" thickBot="1" x14ac:dyDescent="0.4">
      <c r="B45" s="15"/>
      <c r="C45" s="728">
        <f t="shared" ref="C45:C52" si="26">C32</f>
        <v>1</v>
      </c>
      <c r="D45" s="729">
        <f>X10</f>
        <v>0</v>
      </c>
      <c r="E45" s="730"/>
      <c r="F45" s="730"/>
      <c r="G45" s="730"/>
      <c r="H45" s="729">
        <f>IF(D45="","",D45-E45-F45)</f>
        <v>0</v>
      </c>
      <c r="I45" s="729"/>
      <c r="J45" s="731"/>
      <c r="K45" s="781">
        <f t="shared" ref="K45:AI45" si="27">IF($J10&gt;=25,$H45,IF(K$44&lt;=$J10,$H45,IF(K$44&lt;=($J10*($AF10+1)),$H45,0)))</f>
        <v>0</v>
      </c>
      <c r="L45" s="781">
        <f t="shared" si="27"/>
        <v>0</v>
      </c>
      <c r="M45" s="781">
        <f t="shared" si="27"/>
        <v>0</v>
      </c>
      <c r="N45" s="781">
        <f t="shared" si="27"/>
        <v>0</v>
      </c>
      <c r="O45" s="781">
        <f t="shared" si="27"/>
        <v>0</v>
      </c>
      <c r="P45" s="781">
        <f t="shared" si="27"/>
        <v>0</v>
      </c>
      <c r="Q45" s="781">
        <f t="shared" si="27"/>
        <v>0</v>
      </c>
      <c r="R45" s="781">
        <f t="shared" si="27"/>
        <v>0</v>
      </c>
      <c r="S45" s="781">
        <f t="shared" si="27"/>
        <v>0</v>
      </c>
      <c r="T45" s="781">
        <f t="shared" si="27"/>
        <v>0</v>
      </c>
      <c r="U45" s="781">
        <f t="shared" si="27"/>
        <v>0</v>
      </c>
      <c r="V45" s="781">
        <f t="shared" si="27"/>
        <v>0</v>
      </c>
      <c r="W45" s="781">
        <f t="shared" si="27"/>
        <v>0</v>
      </c>
      <c r="X45" s="781">
        <f t="shared" si="27"/>
        <v>0</v>
      </c>
      <c r="Y45" s="781">
        <f t="shared" si="27"/>
        <v>0</v>
      </c>
      <c r="Z45" s="781">
        <f t="shared" si="27"/>
        <v>0</v>
      </c>
      <c r="AA45" s="781">
        <f t="shared" si="27"/>
        <v>0</v>
      </c>
      <c r="AB45" s="781">
        <f t="shared" si="27"/>
        <v>0</v>
      </c>
      <c r="AC45" s="781">
        <f t="shared" si="27"/>
        <v>0</v>
      </c>
      <c r="AD45" s="781">
        <f t="shared" si="27"/>
        <v>0</v>
      </c>
      <c r="AE45" s="781">
        <f t="shared" si="27"/>
        <v>0</v>
      </c>
      <c r="AF45" s="781">
        <f t="shared" si="27"/>
        <v>0</v>
      </c>
      <c r="AG45" s="781">
        <f t="shared" si="27"/>
        <v>0</v>
      </c>
      <c r="AH45" s="781">
        <f t="shared" si="27"/>
        <v>0</v>
      </c>
      <c r="AI45" s="781">
        <f t="shared" si="27"/>
        <v>0</v>
      </c>
      <c r="AJ45" s="782">
        <f t="shared" ref="AJ45:AJ53" si="28">SUM(K45:AI45)</f>
        <v>0</v>
      </c>
      <c r="AK45" s="151"/>
      <c r="AL45" s="151"/>
      <c r="AM45" s="151"/>
      <c r="AN45" s="151"/>
      <c r="AO45" s="12"/>
    </row>
    <row r="46" spans="2:41" x14ac:dyDescent="0.35">
      <c r="B46" s="15"/>
      <c r="C46" s="805">
        <f t="shared" si="26"/>
        <v>2</v>
      </c>
      <c r="D46" s="806">
        <f>X12</f>
        <v>0</v>
      </c>
      <c r="E46" s="807"/>
      <c r="F46" s="807"/>
      <c r="G46" s="807"/>
      <c r="H46" s="806">
        <f t="shared" ref="H46:H54" si="29">IF(D46="","",D46-E46-F46)</f>
        <v>0</v>
      </c>
      <c r="I46" s="806"/>
      <c r="J46" s="808"/>
      <c r="K46" s="1040">
        <f t="shared" ref="K46:AI46" si="30">IF($J12&gt;=25,$H46,IF(K$44&lt;=$J12,$H46,IF(K$44&lt;=($J12*($AF12+1)),$H46,0)))</f>
        <v>0</v>
      </c>
      <c r="L46" s="1040">
        <f t="shared" si="30"/>
        <v>0</v>
      </c>
      <c r="M46" s="1040">
        <f t="shared" si="30"/>
        <v>0</v>
      </c>
      <c r="N46" s="1040">
        <f t="shared" si="30"/>
        <v>0</v>
      </c>
      <c r="O46" s="1040">
        <f t="shared" si="30"/>
        <v>0</v>
      </c>
      <c r="P46" s="1040">
        <f t="shared" si="30"/>
        <v>0</v>
      </c>
      <c r="Q46" s="1040">
        <f t="shared" si="30"/>
        <v>0</v>
      </c>
      <c r="R46" s="1040">
        <f t="shared" si="30"/>
        <v>0</v>
      </c>
      <c r="S46" s="1040">
        <f t="shared" si="30"/>
        <v>0</v>
      </c>
      <c r="T46" s="1040">
        <f t="shared" si="30"/>
        <v>0</v>
      </c>
      <c r="U46" s="1040">
        <f t="shared" si="30"/>
        <v>0</v>
      </c>
      <c r="V46" s="1040">
        <f t="shared" si="30"/>
        <v>0</v>
      </c>
      <c r="W46" s="1040">
        <f t="shared" si="30"/>
        <v>0</v>
      </c>
      <c r="X46" s="1040">
        <f t="shared" si="30"/>
        <v>0</v>
      </c>
      <c r="Y46" s="1040">
        <f t="shared" si="30"/>
        <v>0</v>
      </c>
      <c r="Z46" s="1040">
        <f t="shared" si="30"/>
        <v>0</v>
      </c>
      <c r="AA46" s="1040">
        <f t="shared" si="30"/>
        <v>0</v>
      </c>
      <c r="AB46" s="1040">
        <f t="shared" si="30"/>
        <v>0</v>
      </c>
      <c r="AC46" s="1040">
        <f t="shared" si="30"/>
        <v>0</v>
      </c>
      <c r="AD46" s="1040">
        <f t="shared" si="30"/>
        <v>0</v>
      </c>
      <c r="AE46" s="1040">
        <f t="shared" si="30"/>
        <v>0</v>
      </c>
      <c r="AF46" s="1040">
        <f t="shared" si="30"/>
        <v>0</v>
      </c>
      <c r="AG46" s="1040">
        <f t="shared" si="30"/>
        <v>0</v>
      </c>
      <c r="AH46" s="1040">
        <f t="shared" si="30"/>
        <v>0</v>
      </c>
      <c r="AI46" s="1040">
        <f t="shared" si="30"/>
        <v>0</v>
      </c>
      <c r="AJ46" s="1042">
        <f t="shared" si="28"/>
        <v>0</v>
      </c>
      <c r="AK46" s="151"/>
      <c r="AL46" s="151"/>
      <c r="AM46" s="151"/>
      <c r="AN46" s="151"/>
      <c r="AO46" s="12"/>
    </row>
    <row r="47" spans="2:41" ht="15" thickBot="1" x14ac:dyDescent="0.4">
      <c r="B47" s="15"/>
      <c r="C47" s="728">
        <f t="shared" si="26"/>
        <v>3</v>
      </c>
      <c r="D47" s="729"/>
      <c r="E47" s="730"/>
      <c r="F47" s="730"/>
      <c r="G47" s="730"/>
      <c r="H47" s="729"/>
      <c r="I47" s="729"/>
      <c r="J47" s="731"/>
      <c r="K47" s="1041"/>
      <c r="L47" s="1041"/>
      <c r="M47" s="1041"/>
      <c r="N47" s="1041"/>
      <c r="O47" s="1041"/>
      <c r="P47" s="1041"/>
      <c r="Q47" s="1041"/>
      <c r="R47" s="1041"/>
      <c r="S47" s="1041"/>
      <c r="T47" s="1041"/>
      <c r="U47" s="1041"/>
      <c r="V47" s="1041"/>
      <c r="W47" s="1041"/>
      <c r="X47" s="1041"/>
      <c r="Y47" s="1041"/>
      <c r="Z47" s="1041"/>
      <c r="AA47" s="1041"/>
      <c r="AB47" s="1041"/>
      <c r="AC47" s="1041"/>
      <c r="AD47" s="1041"/>
      <c r="AE47" s="1041"/>
      <c r="AF47" s="1041"/>
      <c r="AG47" s="1041"/>
      <c r="AH47" s="1041"/>
      <c r="AI47" s="1041"/>
      <c r="AJ47" s="1043"/>
      <c r="AK47" s="151"/>
      <c r="AL47" s="151"/>
      <c r="AM47" s="151"/>
      <c r="AN47" s="151"/>
      <c r="AO47" s="12"/>
    </row>
    <row r="48" spans="2:41" ht="15" thickBot="1" x14ac:dyDescent="0.4">
      <c r="B48" s="15"/>
      <c r="C48" s="809">
        <f t="shared" si="26"/>
        <v>4</v>
      </c>
      <c r="D48" s="806">
        <f>X15</f>
        <v>0</v>
      </c>
      <c r="E48" s="807"/>
      <c r="F48" s="807"/>
      <c r="G48" s="807"/>
      <c r="H48" s="806">
        <f t="shared" si="29"/>
        <v>0</v>
      </c>
      <c r="I48" s="806"/>
      <c r="J48" s="808"/>
      <c r="K48" s="353">
        <f>IF($J15&gt;=25,$H48,IF(K$44&lt;=$J15,$H48,IF(K$44&lt;=($J15*($AF15+1)),$H48,0)))</f>
        <v>0</v>
      </c>
      <c r="L48" s="353">
        <f t="shared" ref="L48:AI54" si="31">IF($J15&gt;=25,$H48,IF(L$44&lt;=$J15,$H48,IF(L$44&lt;=($J15*($AF15+1)),$H48,0)))</f>
        <v>0</v>
      </c>
      <c r="M48" s="353">
        <f t="shared" si="31"/>
        <v>0</v>
      </c>
      <c r="N48" s="353">
        <f t="shared" si="31"/>
        <v>0</v>
      </c>
      <c r="O48" s="353">
        <f t="shared" si="31"/>
        <v>0</v>
      </c>
      <c r="P48" s="353">
        <f t="shared" si="31"/>
        <v>0</v>
      </c>
      <c r="Q48" s="353">
        <f t="shared" si="31"/>
        <v>0</v>
      </c>
      <c r="R48" s="353">
        <f t="shared" si="31"/>
        <v>0</v>
      </c>
      <c r="S48" s="353">
        <f t="shared" si="31"/>
        <v>0</v>
      </c>
      <c r="T48" s="353">
        <f t="shared" si="31"/>
        <v>0</v>
      </c>
      <c r="U48" s="353">
        <f t="shared" si="31"/>
        <v>0</v>
      </c>
      <c r="V48" s="353">
        <f t="shared" si="31"/>
        <v>0</v>
      </c>
      <c r="W48" s="353">
        <f t="shared" si="31"/>
        <v>0</v>
      </c>
      <c r="X48" s="353">
        <f t="shared" si="31"/>
        <v>0</v>
      </c>
      <c r="Y48" s="353">
        <f t="shared" si="31"/>
        <v>0</v>
      </c>
      <c r="Z48" s="353">
        <f t="shared" si="31"/>
        <v>0</v>
      </c>
      <c r="AA48" s="353">
        <f t="shared" si="31"/>
        <v>0</v>
      </c>
      <c r="AB48" s="353">
        <f t="shared" si="31"/>
        <v>0</v>
      </c>
      <c r="AC48" s="353">
        <f t="shared" si="31"/>
        <v>0</v>
      </c>
      <c r="AD48" s="353">
        <f t="shared" si="31"/>
        <v>0</v>
      </c>
      <c r="AE48" s="353">
        <f t="shared" si="31"/>
        <v>0</v>
      </c>
      <c r="AF48" s="353">
        <f t="shared" si="31"/>
        <v>0</v>
      </c>
      <c r="AG48" s="353">
        <f t="shared" si="31"/>
        <v>0</v>
      </c>
      <c r="AH48" s="353">
        <f t="shared" si="31"/>
        <v>0</v>
      </c>
      <c r="AI48" s="353">
        <f t="shared" si="31"/>
        <v>0</v>
      </c>
      <c r="AJ48" s="354">
        <f t="shared" si="28"/>
        <v>0</v>
      </c>
      <c r="AK48" s="151"/>
      <c r="AL48" s="151"/>
      <c r="AM48" s="151"/>
      <c r="AN48" s="151"/>
      <c r="AO48" s="12"/>
    </row>
    <row r="49" spans="2:41" ht="15" thickBot="1" x14ac:dyDescent="0.4">
      <c r="B49" s="15"/>
      <c r="C49" s="732">
        <f t="shared" si="26"/>
        <v>5</v>
      </c>
      <c r="D49" s="729">
        <f>X16</f>
        <v>0</v>
      </c>
      <c r="E49" s="733"/>
      <c r="F49" s="733"/>
      <c r="G49" s="733"/>
      <c r="H49" s="729">
        <f t="shared" si="29"/>
        <v>0</v>
      </c>
      <c r="I49" s="729"/>
      <c r="J49" s="734"/>
      <c r="K49" s="353">
        <f t="shared" ref="K49:Z54" si="32">IF($J16&gt;=25,$H49,IF(K$44&lt;=$J16,$H49,IF(K$44&lt;=($J16*($AF16+1)),$H49,0)))</f>
        <v>0</v>
      </c>
      <c r="L49" s="353">
        <f t="shared" si="32"/>
        <v>0</v>
      </c>
      <c r="M49" s="353">
        <f t="shared" si="32"/>
        <v>0</v>
      </c>
      <c r="N49" s="353">
        <f t="shared" si="32"/>
        <v>0</v>
      </c>
      <c r="O49" s="353">
        <f t="shared" si="32"/>
        <v>0</v>
      </c>
      <c r="P49" s="353">
        <f t="shared" si="32"/>
        <v>0</v>
      </c>
      <c r="Q49" s="353">
        <f t="shared" si="32"/>
        <v>0</v>
      </c>
      <c r="R49" s="353">
        <f t="shared" si="32"/>
        <v>0</v>
      </c>
      <c r="S49" s="353">
        <f t="shared" si="32"/>
        <v>0</v>
      </c>
      <c r="T49" s="353">
        <f t="shared" si="32"/>
        <v>0</v>
      </c>
      <c r="U49" s="353">
        <f t="shared" si="32"/>
        <v>0</v>
      </c>
      <c r="V49" s="353">
        <f t="shared" si="32"/>
        <v>0</v>
      </c>
      <c r="W49" s="353">
        <f t="shared" si="32"/>
        <v>0</v>
      </c>
      <c r="X49" s="353">
        <f t="shared" si="32"/>
        <v>0</v>
      </c>
      <c r="Y49" s="353">
        <f t="shared" si="32"/>
        <v>0</v>
      </c>
      <c r="Z49" s="353">
        <f t="shared" si="32"/>
        <v>0</v>
      </c>
      <c r="AA49" s="353">
        <f t="shared" si="31"/>
        <v>0</v>
      </c>
      <c r="AB49" s="353">
        <f t="shared" si="31"/>
        <v>0</v>
      </c>
      <c r="AC49" s="353">
        <f t="shared" si="31"/>
        <v>0</v>
      </c>
      <c r="AD49" s="353">
        <f t="shared" si="31"/>
        <v>0</v>
      </c>
      <c r="AE49" s="353">
        <f t="shared" si="31"/>
        <v>0</v>
      </c>
      <c r="AF49" s="353">
        <f t="shared" si="31"/>
        <v>0</v>
      </c>
      <c r="AG49" s="353">
        <f t="shared" si="31"/>
        <v>0</v>
      </c>
      <c r="AH49" s="353">
        <f t="shared" si="31"/>
        <v>0</v>
      </c>
      <c r="AI49" s="353">
        <f t="shared" si="31"/>
        <v>0</v>
      </c>
      <c r="AJ49" s="354">
        <f t="shared" si="28"/>
        <v>0</v>
      </c>
      <c r="AK49" s="151"/>
      <c r="AL49" s="151"/>
      <c r="AM49" s="151"/>
      <c r="AN49" s="151"/>
      <c r="AO49" s="12"/>
    </row>
    <row r="50" spans="2:41" ht="15" thickBot="1" x14ac:dyDescent="0.4">
      <c r="B50" s="15"/>
      <c r="C50" s="809">
        <f t="shared" si="26"/>
        <v>6</v>
      </c>
      <c r="D50" s="806">
        <f>X17</f>
        <v>0</v>
      </c>
      <c r="E50" s="810"/>
      <c r="F50" s="810"/>
      <c r="G50" s="810"/>
      <c r="H50" s="806">
        <f t="shared" si="29"/>
        <v>0</v>
      </c>
      <c r="I50" s="806"/>
      <c r="J50" s="811"/>
      <c r="K50" s="353">
        <f t="shared" si="32"/>
        <v>0</v>
      </c>
      <c r="L50" s="353">
        <f t="shared" si="31"/>
        <v>0</v>
      </c>
      <c r="M50" s="353">
        <f t="shared" si="31"/>
        <v>0</v>
      </c>
      <c r="N50" s="353">
        <f t="shared" si="31"/>
        <v>0</v>
      </c>
      <c r="O50" s="353">
        <f t="shared" si="31"/>
        <v>0</v>
      </c>
      <c r="P50" s="353">
        <f t="shared" si="31"/>
        <v>0</v>
      </c>
      <c r="Q50" s="353">
        <f t="shared" si="31"/>
        <v>0</v>
      </c>
      <c r="R50" s="353">
        <f t="shared" si="31"/>
        <v>0</v>
      </c>
      <c r="S50" s="353">
        <f t="shared" si="31"/>
        <v>0</v>
      </c>
      <c r="T50" s="353">
        <f t="shared" si="31"/>
        <v>0</v>
      </c>
      <c r="U50" s="353">
        <f t="shared" si="31"/>
        <v>0</v>
      </c>
      <c r="V50" s="353">
        <f t="shared" si="31"/>
        <v>0</v>
      </c>
      <c r="W50" s="353">
        <f t="shared" si="31"/>
        <v>0</v>
      </c>
      <c r="X50" s="353">
        <f t="shared" si="31"/>
        <v>0</v>
      </c>
      <c r="Y50" s="353">
        <f t="shared" si="31"/>
        <v>0</v>
      </c>
      <c r="Z50" s="353">
        <f t="shared" si="31"/>
        <v>0</v>
      </c>
      <c r="AA50" s="353">
        <f t="shared" si="31"/>
        <v>0</v>
      </c>
      <c r="AB50" s="353">
        <f t="shared" si="31"/>
        <v>0</v>
      </c>
      <c r="AC50" s="353">
        <f t="shared" si="31"/>
        <v>0</v>
      </c>
      <c r="AD50" s="353">
        <f t="shared" si="31"/>
        <v>0</v>
      </c>
      <c r="AE50" s="353">
        <f t="shared" si="31"/>
        <v>0</v>
      </c>
      <c r="AF50" s="353">
        <f t="shared" si="31"/>
        <v>0</v>
      </c>
      <c r="AG50" s="353">
        <f t="shared" si="31"/>
        <v>0</v>
      </c>
      <c r="AH50" s="353">
        <f t="shared" si="31"/>
        <v>0</v>
      </c>
      <c r="AI50" s="353">
        <f t="shared" si="31"/>
        <v>0</v>
      </c>
      <c r="AJ50" s="354">
        <f t="shared" si="28"/>
        <v>0</v>
      </c>
      <c r="AK50" s="151"/>
      <c r="AL50" s="151"/>
      <c r="AM50" s="151"/>
      <c r="AN50" s="151"/>
      <c r="AO50" s="12"/>
    </row>
    <row r="51" spans="2:41" ht="15" thickBot="1" x14ac:dyDescent="0.4">
      <c r="B51" s="15"/>
      <c r="C51" s="732">
        <f t="shared" si="26"/>
        <v>7</v>
      </c>
      <c r="D51" s="729">
        <f>X18</f>
        <v>0</v>
      </c>
      <c r="E51" s="733"/>
      <c r="F51" s="733"/>
      <c r="G51" s="733"/>
      <c r="H51" s="729">
        <f t="shared" si="29"/>
        <v>0</v>
      </c>
      <c r="I51" s="729"/>
      <c r="J51" s="734"/>
      <c r="K51" s="353">
        <f t="shared" si="32"/>
        <v>0</v>
      </c>
      <c r="L51" s="353">
        <f t="shared" si="31"/>
        <v>0</v>
      </c>
      <c r="M51" s="353">
        <f t="shared" si="31"/>
        <v>0</v>
      </c>
      <c r="N51" s="353">
        <f t="shared" si="31"/>
        <v>0</v>
      </c>
      <c r="O51" s="353">
        <f t="shared" si="31"/>
        <v>0</v>
      </c>
      <c r="P51" s="353">
        <f t="shared" si="31"/>
        <v>0</v>
      </c>
      <c r="Q51" s="353">
        <f t="shared" si="31"/>
        <v>0</v>
      </c>
      <c r="R51" s="353">
        <f t="shared" si="31"/>
        <v>0</v>
      </c>
      <c r="S51" s="353">
        <f t="shared" si="31"/>
        <v>0</v>
      </c>
      <c r="T51" s="353">
        <f t="shared" si="31"/>
        <v>0</v>
      </c>
      <c r="U51" s="353">
        <f t="shared" si="31"/>
        <v>0</v>
      </c>
      <c r="V51" s="353">
        <f t="shared" si="31"/>
        <v>0</v>
      </c>
      <c r="W51" s="353">
        <f t="shared" si="31"/>
        <v>0</v>
      </c>
      <c r="X51" s="353">
        <f t="shared" si="31"/>
        <v>0</v>
      </c>
      <c r="Y51" s="353">
        <f t="shared" si="31"/>
        <v>0</v>
      </c>
      <c r="Z51" s="353">
        <f t="shared" si="31"/>
        <v>0</v>
      </c>
      <c r="AA51" s="353">
        <f t="shared" si="31"/>
        <v>0</v>
      </c>
      <c r="AB51" s="353">
        <f t="shared" si="31"/>
        <v>0</v>
      </c>
      <c r="AC51" s="353">
        <f t="shared" si="31"/>
        <v>0</v>
      </c>
      <c r="AD51" s="353">
        <f t="shared" si="31"/>
        <v>0</v>
      </c>
      <c r="AE51" s="353">
        <f t="shared" si="31"/>
        <v>0</v>
      </c>
      <c r="AF51" s="353">
        <f t="shared" si="31"/>
        <v>0</v>
      </c>
      <c r="AG51" s="353">
        <f t="shared" si="31"/>
        <v>0</v>
      </c>
      <c r="AH51" s="353">
        <f t="shared" si="31"/>
        <v>0</v>
      </c>
      <c r="AI51" s="353">
        <f t="shared" si="31"/>
        <v>0</v>
      </c>
      <c r="AJ51" s="354">
        <f t="shared" si="28"/>
        <v>0</v>
      </c>
      <c r="AK51" s="151"/>
      <c r="AL51" s="151"/>
      <c r="AM51" s="151"/>
      <c r="AN51" s="151"/>
      <c r="AO51" s="12"/>
    </row>
    <row r="52" spans="2:41" ht="15" thickBot="1" x14ac:dyDescent="0.4">
      <c r="B52" s="15"/>
      <c r="C52" s="809">
        <f t="shared" si="26"/>
        <v>8</v>
      </c>
      <c r="D52" s="806">
        <f>X19</f>
        <v>0</v>
      </c>
      <c r="E52" s="810"/>
      <c r="F52" s="810"/>
      <c r="G52" s="810"/>
      <c r="H52" s="806">
        <f t="shared" si="29"/>
        <v>0</v>
      </c>
      <c r="I52" s="806"/>
      <c r="J52" s="811"/>
      <c r="K52" s="353">
        <f t="shared" si="32"/>
        <v>0</v>
      </c>
      <c r="L52" s="353">
        <f t="shared" si="31"/>
        <v>0</v>
      </c>
      <c r="M52" s="353">
        <f t="shared" si="31"/>
        <v>0</v>
      </c>
      <c r="N52" s="353">
        <f t="shared" si="31"/>
        <v>0</v>
      </c>
      <c r="O52" s="353">
        <f t="shared" si="31"/>
        <v>0</v>
      </c>
      <c r="P52" s="353">
        <f t="shared" si="31"/>
        <v>0</v>
      </c>
      <c r="Q52" s="353">
        <f t="shared" si="31"/>
        <v>0</v>
      </c>
      <c r="R52" s="353">
        <f t="shared" si="31"/>
        <v>0</v>
      </c>
      <c r="S52" s="353">
        <f t="shared" si="31"/>
        <v>0</v>
      </c>
      <c r="T52" s="353">
        <f t="shared" si="31"/>
        <v>0</v>
      </c>
      <c r="U52" s="353">
        <f t="shared" si="31"/>
        <v>0</v>
      </c>
      <c r="V52" s="353">
        <f t="shared" si="31"/>
        <v>0</v>
      </c>
      <c r="W52" s="353">
        <f t="shared" si="31"/>
        <v>0</v>
      </c>
      <c r="X52" s="353">
        <f t="shared" si="31"/>
        <v>0</v>
      </c>
      <c r="Y52" s="353">
        <f t="shared" si="31"/>
        <v>0</v>
      </c>
      <c r="Z52" s="353">
        <f t="shared" si="31"/>
        <v>0</v>
      </c>
      <c r="AA52" s="353">
        <f t="shared" si="31"/>
        <v>0</v>
      </c>
      <c r="AB52" s="353">
        <f t="shared" si="31"/>
        <v>0</v>
      </c>
      <c r="AC52" s="353">
        <f t="shared" si="31"/>
        <v>0</v>
      </c>
      <c r="AD52" s="353">
        <f t="shared" si="31"/>
        <v>0</v>
      </c>
      <c r="AE52" s="353">
        <f t="shared" si="31"/>
        <v>0</v>
      </c>
      <c r="AF52" s="353">
        <f t="shared" si="31"/>
        <v>0</v>
      </c>
      <c r="AG52" s="353">
        <f t="shared" si="31"/>
        <v>0</v>
      </c>
      <c r="AH52" s="353">
        <f t="shared" si="31"/>
        <v>0</v>
      </c>
      <c r="AI52" s="353">
        <f t="shared" si="31"/>
        <v>0</v>
      </c>
      <c r="AJ52" s="354">
        <f t="shared" si="28"/>
        <v>0</v>
      </c>
      <c r="AK52" s="151"/>
      <c r="AL52" s="151"/>
      <c r="AM52" s="151"/>
      <c r="AN52" s="151"/>
      <c r="AO52" s="12"/>
    </row>
    <row r="53" spans="2:41" ht="15" thickBot="1" x14ac:dyDescent="0.4">
      <c r="B53" s="15"/>
      <c r="C53" s="732">
        <f t="shared" ref="C53:C54" si="33">C40</f>
        <v>9</v>
      </c>
      <c r="D53" s="729">
        <f t="shared" ref="D53:D54" si="34">X20</f>
        <v>0</v>
      </c>
      <c r="E53" s="733"/>
      <c r="F53" s="733"/>
      <c r="G53" s="733"/>
      <c r="H53" s="729">
        <f t="shared" si="29"/>
        <v>0</v>
      </c>
      <c r="I53" s="729"/>
      <c r="J53" s="734"/>
      <c r="K53" s="353">
        <f t="shared" si="32"/>
        <v>0</v>
      </c>
      <c r="L53" s="353">
        <f t="shared" si="31"/>
        <v>0</v>
      </c>
      <c r="M53" s="353">
        <f t="shared" si="31"/>
        <v>0</v>
      </c>
      <c r="N53" s="353">
        <f t="shared" si="31"/>
        <v>0</v>
      </c>
      <c r="O53" s="353">
        <f t="shared" si="31"/>
        <v>0</v>
      </c>
      <c r="P53" s="353">
        <f t="shared" si="31"/>
        <v>0</v>
      </c>
      <c r="Q53" s="353">
        <f t="shared" si="31"/>
        <v>0</v>
      </c>
      <c r="R53" s="353">
        <f t="shared" si="31"/>
        <v>0</v>
      </c>
      <c r="S53" s="353">
        <f t="shared" si="31"/>
        <v>0</v>
      </c>
      <c r="T53" s="353">
        <f t="shared" si="31"/>
        <v>0</v>
      </c>
      <c r="U53" s="353">
        <f t="shared" si="31"/>
        <v>0</v>
      </c>
      <c r="V53" s="353">
        <f t="shared" si="31"/>
        <v>0</v>
      </c>
      <c r="W53" s="353">
        <f t="shared" si="31"/>
        <v>0</v>
      </c>
      <c r="X53" s="353">
        <f t="shared" si="31"/>
        <v>0</v>
      </c>
      <c r="Y53" s="353">
        <f t="shared" si="31"/>
        <v>0</v>
      </c>
      <c r="Z53" s="353">
        <f t="shared" si="31"/>
        <v>0</v>
      </c>
      <c r="AA53" s="353">
        <f t="shared" si="31"/>
        <v>0</v>
      </c>
      <c r="AB53" s="353">
        <f t="shared" si="31"/>
        <v>0</v>
      </c>
      <c r="AC53" s="353">
        <f t="shared" si="31"/>
        <v>0</v>
      </c>
      <c r="AD53" s="353">
        <f t="shared" si="31"/>
        <v>0</v>
      </c>
      <c r="AE53" s="353">
        <f t="shared" si="31"/>
        <v>0</v>
      </c>
      <c r="AF53" s="353">
        <f t="shared" si="31"/>
        <v>0</v>
      </c>
      <c r="AG53" s="353">
        <f t="shared" si="31"/>
        <v>0</v>
      </c>
      <c r="AH53" s="353">
        <f t="shared" si="31"/>
        <v>0</v>
      </c>
      <c r="AI53" s="353">
        <f t="shared" si="31"/>
        <v>0</v>
      </c>
      <c r="AJ53" s="354">
        <f t="shared" si="28"/>
        <v>0</v>
      </c>
      <c r="AK53" s="151"/>
      <c r="AL53" s="151"/>
      <c r="AM53" s="151"/>
      <c r="AN53" s="151"/>
      <c r="AO53" s="12"/>
    </row>
    <row r="54" spans="2:41" ht="15.75" customHeight="1" thickBot="1" x14ac:dyDescent="0.4">
      <c r="B54" s="15"/>
      <c r="C54" s="809">
        <f t="shared" si="33"/>
        <v>10</v>
      </c>
      <c r="D54" s="806">
        <f t="shared" si="34"/>
        <v>0</v>
      </c>
      <c r="E54" s="810"/>
      <c r="F54" s="810"/>
      <c r="G54" s="810"/>
      <c r="H54" s="806">
        <f t="shared" si="29"/>
        <v>0</v>
      </c>
      <c r="I54" s="806"/>
      <c r="J54" s="811"/>
      <c r="K54" s="353">
        <f t="shared" si="32"/>
        <v>0</v>
      </c>
      <c r="L54" s="353">
        <f t="shared" si="31"/>
        <v>0</v>
      </c>
      <c r="M54" s="353">
        <f t="shared" si="31"/>
        <v>0</v>
      </c>
      <c r="N54" s="353">
        <f t="shared" si="31"/>
        <v>0</v>
      </c>
      <c r="O54" s="353">
        <f t="shared" si="31"/>
        <v>0</v>
      </c>
      <c r="P54" s="353">
        <f t="shared" si="31"/>
        <v>0</v>
      </c>
      <c r="Q54" s="353">
        <f t="shared" si="31"/>
        <v>0</v>
      </c>
      <c r="R54" s="353">
        <f t="shared" si="31"/>
        <v>0</v>
      </c>
      <c r="S54" s="353">
        <f t="shared" si="31"/>
        <v>0</v>
      </c>
      <c r="T54" s="353">
        <f t="shared" si="31"/>
        <v>0</v>
      </c>
      <c r="U54" s="353">
        <f t="shared" si="31"/>
        <v>0</v>
      </c>
      <c r="V54" s="353">
        <f t="shared" si="31"/>
        <v>0</v>
      </c>
      <c r="W54" s="353">
        <f t="shared" si="31"/>
        <v>0</v>
      </c>
      <c r="X54" s="353">
        <f t="shared" si="31"/>
        <v>0</v>
      </c>
      <c r="Y54" s="353">
        <f t="shared" si="31"/>
        <v>0</v>
      </c>
      <c r="Z54" s="353">
        <f t="shared" si="31"/>
        <v>0</v>
      </c>
      <c r="AA54" s="353">
        <f t="shared" si="31"/>
        <v>0</v>
      </c>
      <c r="AB54" s="353">
        <f t="shared" si="31"/>
        <v>0</v>
      </c>
      <c r="AC54" s="353">
        <f t="shared" si="31"/>
        <v>0</v>
      </c>
      <c r="AD54" s="353">
        <f t="shared" si="31"/>
        <v>0</v>
      </c>
      <c r="AE54" s="353">
        <f t="shared" si="31"/>
        <v>0</v>
      </c>
      <c r="AF54" s="353">
        <f t="shared" si="31"/>
        <v>0</v>
      </c>
      <c r="AG54" s="353">
        <f t="shared" si="31"/>
        <v>0</v>
      </c>
      <c r="AH54" s="353">
        <f t="shared" si="31"/>
        <v>0</v>
      </c>
      <c r="AI54" s="353">
        <f t="shared" si="31"/>
        <v>0</v>
      </c>
      <c r="AJ54" s="355">
        <f>SUM(Q54:AI54)</f>
        <v>0</v>
      </c>
      <c r="AK54" s="151"/>
      <c r="AL54" s="151"/>
      <c r="AM54" s="151"/>
      <c r="AN54" s="151"/>
      <c r="AO54" s="12"/>
    </row>
    <row r="55" spans="2:41" ht="15" thickBot="1" x14ac:dyDescent="0.4">
      <c r="B55" s="15"/>
      <c r="C55" s="137"/>
      <c r="D55" s="359"/>
      <c r="E55" s="359"/>
      <c r="F55" s="359"/>
      <c r="G55" s="359"/>
      <c r="H55" s="360"/>
      <c r="I55" s="360"/>
      <c r="J55" s="363" t="s">
        <v>39</v>
      </c>
      <c r="K55" s="356">
        <f t="shared" ref="K55:AJ55" si="35">SUM(K45:K54)</f>
        <v>0</v>
      </c>
      <c r="L55" s="356">
        <f t="shared" si="35"/>
        <v>0</v>
      </c>
      <c r="M55" s="356">
        <f t="shared" si="35"/>
        <v>0</v>
      </c>
      <c r="N55" s="356">
        <f t="shared" si="35"/>
        <v>0</v>
      </c>
      <c r="O55" s="356">
        <f t="shared" si="35"/>
        <v>0</v>
      </c>
      <c r="P55" s="356">
        <f t="shared" si="35"/>
        <v>0</v>
      </c>
      <c r="Q55" s="356">
        <f t="shared" si="35"/>
        <v>0</v>
      </c>
      <c r="R55" s="356">
        <f t="shared" si="35"/>
        <v>0</v>
      </c>
      <c r="S55" s="356">
        <f t="shared" si="35"/>
        <v>0</v>
      </c>
      <c r="T55" s="356">
        <f t="shared" si="35"/>
        <v>0</v>
      </c>
      <c r="U55" s="356">
        <f t="shared" si="35"/>
        <v>0</v>
      </c>
      <c r="V55" s="356">
        <f t="shared" si="35"/>
        <v>0</v>
      </c>
      <c r="W55" s="356">
        <f t="shared" si="35"/>
        <v>0</v>
      </c>
      <c r="X55" s="356">
        <f t="shared" si="35"/>
        <v>0</v>
      </c>
      <c r="Y55" s="356">
        <f t="shared" si="35"/>
        <v>0</v>
      </c>
      <c r="Z55" s="356">
        <f t="shared" si="35"/>
        <v>0</v>
      </c>
      <c r="AA55" s="356">
        <f t="shared" si="35"/>
        <v>0</v>
      </c>
      <c r="AB55" s="356">
        <f t="shared" si="35"/>
        <v>0</v>
      </c>
      <c r="AC55" s="356">
        <f t="shared" si="35"/>
        <v>0</v>
      </c>
      <c r="AD55" s="356">
        <f t="shared" si="35"/>
        <v>0</v>
      </c>
      <c r="AE55" s="356">
        <f t="shared" si="35"/>
        <v>0</v>
      </c>
      <c r="AF55" s="356">
        <f t="shared" si="35"/>
        <v>0</v>
      </c>
      <c r="AG55" s="356">
        <f t="shared" si="35"/>
        <v>0</v>
      </c>
      <c r="AH55" s="356">
        <f t="shared" si="35"/>
        <v>0</v>
      </c>
      <c r="AI55" s="356">
        <f t="shared" si="35"/>
        <v>0</v>
      </c>
      <c r="AJ55" s="357">
        <f t="shared" si="35"/>
        <v>0</v>
      </c>
      <c r="AK55" s="151"/>
      <c r="AL55" s="151"/>
      <c r="AM55" s="151"/>
      <c r="AN55" s="151"/>
      <c r="AO55" s="12"/>
    </row>
    <row r="56" spans="2:41" ht="24.75" customHeight="1" thickBot="1" x14ac:dyDescent="0.4">
      <c r="B56" s="15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1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3"/>
      <c r="AK56" s="151"/>
      <c r="AL56" s="151"/>
      <c r="AM56" s="151"/>
      <c r="AN56" s="151"/>
      <c r="AO56" s="12"/>
    </row>
    <row r="57" spans="2:41" ht="24.75" customHeight="1" x14ac:dyDescent="0.3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51"/>
      <c r="AL57" s="151"/>
      <c r="AM57" s="151"/>
      <c r="AN57" s="151"/>
      <c r="AO57" s="12"/>
    </row>
    <row r="58" spans="2:41" x14ac:dyDescent="0.3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51"/>
      <c r="AL58" s="151"/>
      <c r="AM58" s="151"/>
      <c r="AN58" s="151"/>
      <c r="AO58" s="12"/>
    </row>
    <row r="59" spans="2:41" x14ac:dyDescent="0.3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51"/>
      <c r="AL59" s="151"/>
      <c r="AM59" s="151"/>
      <c r="AN59" s="151"/>
      <c r="AO59" s="12"/>
    </row>
    <row r="60" spans="2:41" ht="15" thickBot="1" x14ac:dyDescent="0.4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2"/>
    </row>
    <row r="61" spans="2:41" x14ac:dyDescent="0.35">
      <c r="AE61" s="3"/>
      <c r="AF61" s="3"/>
      <c r="AN61" s="80"/>
    </row>
    <row r="62" spans="2:41" x14ac:dyDescent="0.35">
      <c r="AE62" s="3"/>
      <c r="AF62" s="3"/>
      <c r="AN62" s="80"/>
    </row>
    <row r="63" spans="2:41" x14ac:dyDescent="0.35">
      <c r="AN63" s="80"/>
    </row>
    <row r="64" spans="2:41" x14ac:dyDescent="0.35">
      <c r="AN64" s="80"/>
    </row>
    <row r="65" spans="40:40" x14ac:dyDescent="0.35">
      <c r="AN65" s="80"/>
    </row>
    <row r="66" spans="40:40" x14ac:dyDescent="0.35">
      <c r="AN66" s="80"/>
    </row>
    <row r="67" spans="40:40" x14ac:dyDescent="0.35">
      <c r="AN67" s="80"/>
    </row>
    <row r="68" spans="40:40" x14ac:dyDescent="0.35">
      <c r="AN68" s="80"/>
    </row>
    <row r="69" spans="40:40" x14ac:dyDescent="0.35">
      <c r="AN69" s="80"/>
    </row>
    <row r="70" spans="40:40" x14ac:dyDescent="0.35">
      <c r="AN70" s="80"/>
    </row>
    <row r="71" spans="40:40" x14ac:dyDescent="0.35">
      <c r="AN71" s="80"/>
    </row>
    <row r="72" spans="40:40" x14ac:dyDescent="0.35">
      <c r="AN72" s="80"/>
    </row>
    <row r="73" spans="40:40" x14ac:dyDescent="0.35">
      <c r="AN73" s="80"/>
    </row>
    <row r="74" spans="40:40" x14ac:dyDescent="0.35">
      <c r="AN74" s="80"/>
    </row>
    <row r="75" spans="40:40" x14ac:dyDescent="0.35">
      <c r="AN75" s="80"/>
    </row>
    <row r="76" spans="40:40" x14ac:dyDescent="0.35">
      <c r="AN76" s="80"/>
    </row>
    <row r="77" spans="40:40" x14ac:dyDescent="0.35">
      <c r="AN77" s="80"/>
    </row>
    <row r="78" spans="40:40" x14ac:dyDescent="0.35">
      <c r="AN78" s="80"/>
    </row>
    <row r="79" spans="40:40" x14ac:dyDescent="0.35">
      <c r="AN79" s="80"/>
    </row>
    <row r="80" spans="40:40" x14ac:dyDescent="0.35">
      <c r="AN80" s="80"/>
    </row>
    <row r="81" spans="40:40" x14ac:dyDescent="0.35">
      <c r="AN81" s="80"/>
    </row>
    <row r="82" spans="40:40" x14ac:dyDescent="0.35">
      <c r="AN82" s="80"/>
    </row>
    <row r="83" spans="40:40" x14ac:dyDescent="0.35">
      <c r="AN83" s="80"/>
    </row>
    <row r="84" spans="40:40" x14ac:dyDescent="0.35">
      <c r="AN84" s="80"/>
    </row>
    <row r="85" spans="40:40" x14ac:dyDescent="0.35">
      <c r="AN85" s="80"/>
    </row>
    <row r="86" spans="40:40" x14ac:dyDescent="0.35">
      <c r="AN86" s="80"/>
    </row>
    <row r="87" spans="40:40" x14ac:dyDescent="0.35">
      <c r="AN87" s="80"/>
    </row>
    <row r="88" spans="40:40" x14ac:dyDescent="0.35">
      <c r="AN88" s="80"/>
    </row>
    <row r="89" spans="40:40" x14ac:dyDescent="0.35">
      <c r="AN89" s="80"/>
    </row>
    <row r="90" spans="40:40" x14ac:dyDescent="0.35">
      <c r="AN90" s="80"/>
    </row>
    <row r="91" spans="40:40" x14ac:dyDescent="0.35">
      <c r="AN91" s="80"/>
    </row>
    <row r="92" spans="40:40" x14ac:dyDescent="0.35">
      <c r="AN92" s="80"/>
    </row>
    <row r="93" spans="40:40" x14ac:dyDescent="0.35">
      <c r="AN93" s="80"/>
    </row>
    <row r="94" spans="40:40" x14ac:dyDescent="0.35">
      <c r="AN94" s="80"/>
    </row>
    <row r="96" spans="40:40" x14ac:dyDescent="0.35">
      <c r="AN96" s="80"/>
    </row>
    <row r="98" spans="40:40" x14ac:dyDescent="0.35">
      <c r="AN98" s="80"/>
    </row>
    <row r="100" spans="40:40" x14ac:dyDescent="0.35">
      <c r="AN100" s="80"/>
    </row>
    <row r="102" spans="40:40" x14ac:dyDescent="0.35">
      <c r="AN102" s="80"/>
    </row>
    <row r="104" spans="40:40" x14ac:dyDescent="0.35">
      <c r="AN104" s="80"/>
    </row>
    <row r="106" spans="40:40" x14ac:dyDescent="0.35">
      <c r="AN106" s="80"/>
    </row>
    <row r="108" spans="40:40" x14ac:dyDescent="0.35">
      <c r="AN108" s="80"/>
    </row>
    <row r="109" spans="40:40" x14ac:dyDescent="0.35">
      <c r="AN109" s="3">
        <v>76</v>
      </c>
    </row>
    <row r="110" spans="40:40" x14ac:dyDescent="0.35">
      <c r="AN110" s="80">
        <v>77</v>
      </c>
    </row>
    <row r="111" spans="40:40" x14ac:dyDescent="0.35">
      <c r="AN111" s="3">
        <v>78</v>
      </c>
    </row>
  </sheetData>
  <sheetProtection algorithmName="SHA-512" hashValue="ZW2TE3ypPi2vp3y7H/eadvSRG/Mk2wXQ1Dk/tdKS9mcIWWb2o/sPGewwKDQDOicWoIx4P4cYhI9DIi3Vj1xo0A==" saltValue="dtOuit13TM1B3eGHkmTkAA==" spinCount="100000" sheet="1" objects="1" scenarios="1"/>
  <protectedRanges>
    <protectedRange sqref="K10:O10 S10:W10 AH10:AI10 AD10:AF10 AH15:AI21 D15:O21 K14:O14 E12:J12 E13:O13 S12:W13 AD12:AF13 AH12:AI13 S15:W21 AD15:AF21 E10:I10" name="Folha7.i"/>
  </protectedRanges>
  <mergeCells count="93">
    <mergeCell ref="K33:K34"/>
    <mergeCell ref="AA46:AA47"/>
    <mergeCell ref="AE33:AE34"/>
    <mergeCell ref="AF33:AF34"/>
    <mergeCell ref="AG33:AG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AH6:AN6"/>
    <mergeCell ref="C23:D23"/>
    <mergeCell ref="C14:E14"/>
    <mergeCell ref="AN12:AN13"/>
    <mergeCell ref="R9:R21"/>
    <mergeCell ref="N9:N21"/>
    <mergeCell ref="O9:O21"/>
    <mergeCell ref="P9:P21"/>
    <mergeCell ref="Q9:Q21"/>
    <mergeCell ref="S12:S13"/>
    <mergeCell ref="T12:T13"/>
    <mergeCell ref="U12:U13"/>
    <mergeCell ref="V12:V13"/>
    <mergeCell ref="W12:W13"/>
    <mergeCell ref="X12:X13"/>
    <mergeCell ref="Y12:Y13"/>
    <mergeCell ref="C3:E3"/>
    <mergeCell ref="C4:J4"/>
    <mergeCell ref="C5:E5"/>
    <mergeCell ref="K7:P7"/>
    <mergeCell ref="K6:R6"/>
    <mergeCell ref="H44:J44"/>
    <mergeCell ref="C24:D24"/>
    <mergeCell ref="S7:X7"/>
    <mergeCell ref="AA7:AB7"/>
    <mergeCell ref="S6:AG6"/>
    <mergeCell ref="K29:AJ29"/>
    <mergeCell ref="K30:AI30"/>
    <mergeCell ref="C9:E9"/>
    <mergeCell ref="AF22:AG22"/>
    <mergeCell ref="H31:J31"/>
    <mergeCell ref="C25:D25"/>
    <mergeCell ref="C26:D26"/>
    <mergeCell ref="K9:K21"/>
    <mergeCell ref="L9:L21"/>
    <mergeCell ref="M9:M21"/>
    <mergeCell ref="C11:E11"/>
    <mergeCell ref="W33:W34"/>
    <mergeCell ref="X33:X34"/>
    <mergeCell ref="Y33:Y34"/>
    <mergeCell ref="AJ33:AJ34"/>
    <mergeCell ref="Z33:Z34"/>
    <mergeCell ref="AA33:AA34"/>
    <mergeCell ref="AB33:AB34"/>
    <mergeCell ref="AC33:AC34"/>
    <mergeCell ref="AD33:AD34"/>
    <mergeCell ref="AI33:AI34"/>
    <mergeCell ref="AH33:AH34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AG46:AG47"/>
    <mergeCell ref="AH46:AH47"/>
    <mergeCell ref="AI46:AI47"/>
    <mergeCell ref="AJ46:AJ47"/>
    <mergeCell ref="AB46:AB47"/>
    <mergeCell ref="AC46:AC47"/>
    <mergeCell ref="AD46:AD47"/>
    <mergeCell ref="AE46:AE47"/>
    <mergeCell ref="AF46:AF47"/>
    <mergeCell ref="Z12:Z13"/>
    <mergeCell ref="AA12:AA13"/>
    <mergeCell ref="AB12:AB13"/>
    <mergeCell ref="AC12:AC13"/>
    <mergeCell ref="Z46:Z47"/>
  </mergeCells>
  <hyperlinks>
    <hyperlink ref="B1" location="'0.Ajuda'!A1" display="Home" xr:uid="{00000000-0004-0000-0700-000000000000}"/>
  </hyperlinks>
  <pageMargins left="0.7" right="0.7" top="0.75" bottom="0.75" header="0.3" footer="0.3"/>
  <pageSetup paperSize="9" scale="2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700-000000000000}">
          <x14:formula1>
            <xm:f>'15. Valores-Padrão'!$C$14:$C$14</xm:f>
          </x14:formula1>
          <xm:sqref>F10</xm:sqref>
        </x14:dataValidation>
        <x14:dataValidation type="list" allowBlank="1" showInputMessage="1" showErrorMessage="1" xr:uid="{00000000-0002-0000-0700-000001000000}">
          <x14:formula1>
            <xm:f>'15. Valores-Padrão'!$D$14:$D$16</xm:f>
          </x14:formula1>
          <xm:sqref>H10</xm:sqref>
        </x14:dataValidation>
        <x14:dataValidation type="list" allowBlank="1" showInputMessage="1" showErrorMessage="1" xr:uid="{00000000-0002-0000-0700-000002000000}">
          <x14:formula1>
            <xm:f>'15. Valores-Padrão'!$C$18</xm:f>
          </x14:formula1>
          <xm:sqref>F13</xm:sqref>
        </x14:dataValidation>
        <x14:dataValidation type="list" allowBlank="1" showInputMessage="1" showErrorMessage="1" xr:uid="{00000000-0002-0000-0700-000003000000}">
          <x14:formula1>
            <xm:f>'16. Fatores de conversão'!$M$2:$M$3</xm:f>
          </x14:formula1>
          <xm:sqref>E10 E12:E13 E15:E21</xm:sqref>
        </x14:dataValidation>
        <x14:dataValidation type="list" allowBlank="1" showInputMessage="1" showErrorMessage="1" xr:uid="{00000000-0002-0000-0700-000004000000}">
          <x14:formula1>
            <xm:f>'15. Valores-Padrão'!$C$17</xm:f>
          </x14:formula1>
          <xm:sqref>F12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BH111"/>
  <sheetViews>
    <sheetView showGridLines="0" zoomScale="70" zoomScaleNormal="70" workbookViewId="0"/>
  </sheetViews>
  <sheetFormatPr defaultColWidth="9.1796875" defaultRowHeight="14.5" x14ac:dyDescent="0.35"/>
  <cols>
    <col min="1" max="2" width="9.1796875" style="3"/>
    <col min="3" max="3" width="11.54296875" style="1" customWidth="1"/>
    <col min="4" max="4" width="37.7265625" style="3" bestFit="1" customWidth="1"/>
    <col min="5" max="5" width="21.7265625" style="3" customWidth="1"/>
    <col min="6" max="6" width="62.26953125" style="3" customWidth="1"/>
    <col min="7" max="7" width="33.7265625" style="3" customWidth="1"/>
    <col min="8" max="26" width="13.54296875" style="3" customWidth="1"/>
    <col min="27" max="28" width="13.54296875" style="4" customWidth="1"/>
    <col min="29" max="32" width="13.54296875" style="3" customWidth="1"/>
    <col min="33" max="33" width="17.7265625" style="3" customWidth="1"/>
    <col min="34" max="34" width="13.54296875" style="3" customWidth="1"/>
    <col min="35" max="35" width="17.26953125" style="3" customWidth="1"/>
    <col min="36" max="38" width="16.81640625" style="3" customWidth="1"/>
    <col min="39" max="39" width="13.54296875" style="3" customWidth="1"/>
    <col min="40" max="40" width="11.81640625" style="3" customWidth="1"/>
    <col min="41" max="43" width="9.1796875" style="3"/>
    <col min="44" max="44" width="18.54296875" style="3" customWidth="1"/>
    <col min="45" max="45" width="25.7265625" style="3" customWidth="1"/>
    <col min="46" max="49" width="18.54296875" style="3" customWidth="1"/>
    <col min="50" max="53" width="11.26953125" style="3" customWidth="1"/>
    <col min="54" max="16384" width="9.1796875" style="3"/>
  </cols>
  <sheetData>
    <row r="1" spans="2:60" ht="15" thickBot="1" x14ac:dyDescent="0.4">
      <c r="B1" s="773" t="s">
        <v>490</v>
      </c>
    </row>
    <row r="2" spans="2:60" x14ac:dyDescent="0.35">
      <c r="B2" s="58"/>
      <c r="C2" s="5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0"/>
      <c r="AB2" s="60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</row>
    <row r="3" spans="2:60" ht="21" x14ac:dyDescent="0.35">
      <c r="B3" s="15"/>
      <c r="C3" s="1002" t="s">
        <v>21</v>
      </c>
      <c r="D3" s="1002"/>
      <c r="E3" s="1002"/>
      <c r="F3" s="776"/>
      <c r="G3" s="864"/>
      <c r="H3" s="776"/>
      <c r="I3" s="77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2"/>
    </row>
    <row r="4" spans="2:60" ht="50.25" customHeight="1" x14ac:dyDescent="0.35">
      <c r="B4" s="15"/>
      <c r="C4" s="1003" t="s">
        <v>192</v>
      </c>
      <c r="D4" s="1003"/>
      <c r="E4" s="1003"/>
      <c r="F4" s="1003"/>
      <c r="G4" s="1003"/>
      <c r="H4" s="1003"/>
      <c r="I4" s="100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38"/>
      <c r="AB4" s="3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</row>
    <row r="5" spans="2:60" ht="38.25" customHeight="1" thickBot="1" x14ac:dyDescent="0.4">
      <c r="B5" s="15"/>
      <c r="C5" s="1004" t="s">
        <v>23</v>
      </c>
      <c r="D5" s="1004"/>
      <c r="E5" s="1004"/>
      <c r="F5" s="777"/>
      <c r="G5" s="865"/>
      <c r="H5" s="777"/>
      <c r="I5" s="77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38"/>
      <c r="AB5" s="38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V5" s="148"/>
      <c r="AW5" s="148"/>
      <c r="AX5" s="148"/>
      <c r="AY5" s="148"/>
    </row>
    <row r="6" spans="2:60" s="66" customFormat="1" ht="15" thickBot="1" x14ac:dyDescent="0.4">
      <c r="B6" s="62"/>
      <c r="C6" s="63"/>
      <c r="D6" s="64"/>
      <c r="E6" s="64"/>
      <c r="F6" s="64"/>
      <c r="G6" s="64"/>
      <c r="H6" s="64"/>
      <c r="I6" s="64"/>
      <c r="J6" s="976" t="s">
        <v>13</v>
      </c>
      <c r="K6" s="977"/>
      <c r="L6" s="977"/>
      <c r="M6" s="977"/>
      <c r="N6" s="977"/>
      <c r="O6" s="977"/>
      <c r="P6" s="977"/>
      <c r="Q6" s="978"/>
      <c r="R6" s="976" t="s">
        <v>15</v>
      </c>
      <c r="S6" s="977"/>
      <c r="T6" s="977"/>
      <c r="U6" s="977"/>
      <c r="V6" s="977"/>
      <c r="W6" s="977"/>
      <c r="X6" s="977"/>
      <c r="Y6" s="977"/>
      <c r="Z6" s="977"/>
      <c r="AA6" s="977"/>
      <c r="AB6" s="977"/>
      <c r="AC6" s="977"/>
      <c r="AD6" s="977"/>
      <c r="AE6" s="977"/>
      <c r="AF6" s="978"/>
      <c r="AG6" s="976" t="s">
        <v>0</v>
      </c>
      <c r="AH6" s="977"/>
      <c r="AI6" s="977"/>
      <c r="AJ6" s="977"/>
      <c r="AK6" s="977"/>
      <c r="AL6" s="977"/>
      <c r="AM6" s="978"/>
      <c r="AN6" s="12"/>
      <c r="AQ6" s="64"/>
      <c r="AR6" s="64"/>
      <c r="AS6" s="64"/>
      <c r="AT6" s="64"/>
      <c r="AU6" s="64"/>
      <c r="AV6" s="148"/>
      <c r="AW6" s="148"/>
      <c r="AX6" s="148"/>
      <c r="AY6" s="148"/>
    </row>
    <row r="7" spans="2:60" s="80" customFormat="1" ht="51.75" customHeight="1" thickBot="1" x14ac:dyDescent="0.4">
      <c r="B7" s="67"/>
      <c r="C7" s="68"/>
      <c r="D7" s="69"/>
      <c r="E7" s="69"/>
      <c r="F7" s="69"/>
      <c r="G7" s="69"/>
      <c r="H7" s="70" t="s">
        <v>52</v>
      </c>
      <c r="I7" s="71" t="s">
        <v>413</v>
      </c>
      <c r="J7" s="987" t="s">
        <v>130</v>
      </c>
      <c r="K7" s="988"/>
      <c r="L7" s="988"/>
      <c r="M7" s="988"/>
      <c r="N7" s="988"/>
      <c r="O7" s="988"/>
      <c r="P7" s="779" t="s">
        <v>165</v>
      </c>
      <c r="Q7" s="660" t="s">
        <v>134</v>
      </c>
      <c r="R7" s="1062" t="s">
        <v>139</v>
      </c>
      <c r="S7" s="1063"/>
      <c r="T7" s="1063"/>
      <c r="U7" s="1063"/>
      <c r="V7" s="1063"/>
      <c r="W7" s="1064"/>
      <c r="X7" s="73" t="s">
        <v>93</v>
      </c>
      <c r="Y7" s="780" t="s">
        <v>2</v>
      </c>
      <c r="Z7" s="989" t="s">
        <v>3</v>
      </c>
      <c r="AA7" s="989"/>
      <c r="AB7" s="780" t="s">
        <v>141</v>
      </c>
      <c r="AC7" s="75" t="s">
        <v>142</v>
      </c>
      <c r="AD7" s="76" t="s">
        <v>94</v>
      </c>
      <c r="AE7" s="77" t="s">
        <v>146</v>
      </c>
      <c r="AF7" s="78" t="s">
        <v>147</v>
      </c>
      <c r="AG7" s="79" t="s">
        <v>153</v>
      </c>
      <c r="AH7" s="76" t="s">
        <v>109</v>
      </c>
      <c r="AI7" s="780" t="s">
        <v>193</v>
      </c>
      <c r="AJ7" s="780" t="s">
        <v>317</v>
      </c>
      <c r="AK7" s="496" t="s">
        <v>315</v>
      </c>
      <c r="AL7" s="496" t="s">
        <v>365</v>
      </c>
      <c r="AM7" s="78" t="s">
        <v>1</v>
      </c>
      <c r="AN7" s="12"/>
      <c r="AP7" s="69"/>
      <c r="AQ7" s="69"/>
      <c r="AR7" s="69"/>
      <c r="AS7" s="69"/>
      <c r="AT7" s="69"/>
      <c r="AU7" s="69"/>
      <c r="AV7" s="148"/>
      <c r="AW7" s="148"/>
      <c r="AX7" s="148"/>
      <c r="AY7" s="148"/>
      <c r="BA7" s="69"/>
      <c r="BB7" s="69"/>
      <c r="BC7" s="69"/>
      <c r="BD7" s="69"/>
      <c r="BE7" s="69"/>
      <c r="BF7" s="69"/>
      <c r="BG7" s="69"/>
      <c r="BH7" s="69"/>
    </row>
    <row r="8" spans="2:60" s="80" customFormat="1" ht="63" customHeight="1" thickBot="1" x14ac:dyDescent="0.4">
      <c r="B8" s="67"/>
      <c r="C8" s="153" t="s">
        <v>10</v>
      </c>
      <c r="D8" s="154" t="s">
        <v>11</v>
      </c>
      <c r="E8" s="155" t="s">
        <v>397</v>
      </c>
      <c r="F8" s="154" t="s">
        <v>25</v>
      </c>
      <c r="G8" s="154" t="s">
        <v>528</v>
      </c>
      <c r="H8" s="156" t="s">
        <v>107</v>
      </c>
      <c r="I8" s="157" t="s">
        <v>105</v>
      </c>
      <c r="J8" s="661" t="str">
        <f>'1. Identificação Ben. Oper.'!D52</f>
        <v>Energia Elétrica</v>
      </c>
      <c r="K8" s="160" t="str">
        <f>IF('1. Identificação Ben. Oper.'!E52="","",'1. Identificação Ben. Oper.'!E52)</f>
        <v>Gás Natural</v>
      </c>
      <c r="L8" s="160" t="str">
        <f>IF('1. Identificação Ben. Oper.'!F52="","",'1. Identificação Ben. Oper.'!F52)</f>
        <v/>
      </c>
      <c r="M8" s="160" t="str">
        <f>IF('1. Identificação Ben. Oper.'!G52="","",'1. Identificação Ben. Oper.'!G52)</f>
        <v/>
      </c>
      <c r="N8" s="160" t="str">
        <f>IF('1. Identificação Ben. Oper.'!H52="","",'1. Identificação Ben. Oper.'!H52)</f>
        <v/>
      </c>
      <c r="O8" s="159" t="s">
        <v>61</v>
      </c>
      <c r="P8" s="159" t="s">
        <v>4</v>
      </c>
      <c r="Q8" s="159" t="s">
        <v>5</v>
      </c>
      <c r="R8" s="158" t="str">
        <f t="shared" ref="R8:W8" si="0">+J8</f>
        <v>Energia Elétrica</v>
      </c>
      <c r="S8" s="1065"/>
      <c r="T8" s="1063"/>
      <c r="U8" s="1063"/>
      <c r="V8" s="1064"/>
      <c r="W8" s="159" t="str">
        <f t="shared" si="0"/>
        <v>Total</v>
      </c>
      <c r="X8" s="160" t="s">
        <v>5</v>
      </c>
      <c r="Y8" s="160" t="s">
        <v>6</v>
      </c>
      <c r="Z8" s="160" t="s">
        <v>140</v>
      </c>
      <c r="AA8" s="160" t="s">
        <v>4</v>
      </c>
      <c r="AB8" s="160" t="s">
        <v>7</v>
      </c>
      <c r="AC8" s="156" t="s">
        <v>5</v>
      </c>
      <c r="AD8" s="156" t="s">
        <v>91</v>
      </c>
      <c r="AE8" s="161" t="s">
        <v>145</v>
      </c>
      <c r="AF8" s="162" t="s">
        <v>95</v>
      </c>
      <c r="AG8" s="163" t="s">
        <v>91</v>
      </c>
      <c r="AH8" s="164" t="s">
        <v>91</v>
      </c>
      <c r="AI8" s="160" t="s">
        <v>154</v>
      </c>
      <c r="AJ8" s="160" t="s">
        <v>91</v>
      </c>
      <c r="AK8" s="160" t="s">
        <v>91</v>
      </c>
      <c r="AL8" s="160" t="s">
        <v>91</v>
      </c>
      <c r="AM8" s="162" t="s">
        <v>105</v>
      </c>
      <c r="AN8" s="12"/>
      <c r="AP8" s="69"/>
      <c r="AQ8" s="69"/>
      <c r="AR8" s="69"/>
      <c r="AS8" s="69"/>
      <c r="AT8" s="69"/>
      <c r="AU8" s="69"/>
      <c r="AV8" s="148"/>
      <c r="AW8" s="148"/>
      <c r="AX8" s="148"/>
      <c r="AY8" s="148"/>
      <c r="BA8" s="69"/>
      <c r="BB8" s="69"/>
      <c r="BC8" s="39"/>
      <c r="BD8" s="69"/>
      <c r="BE8" s="69"/>
      <c r="BF8" s="69"/>
      <c r="BG8" s="69"/>
      <c r="BH8" s="69"/>
    </row>
    <row r="9" spans="2:60" s="80" customFormat="1" ht="33" customHeight="1" x14ac:dyDescent="0.35">
      <c r="B9" s="67"/>
      <c r="C9" s="1017" t="s">
        <v>449</v>
      </c>
      <c r="D9" s="1018"/>
      <c r="E9" s="165"/>
      <c r="F9" s="165"/>
      <c r="G9" s="165"/>
      <c r="H9" s="165"/>
      <c r="I9" s="165"/>
      <c r="J9" s="1022" t="str">
        <f>IF('1. Identificação Ben. Oper.'!D53="","",IF(AND($D$10="",$D$11="",$D$12="",$D$13="",$D$14="",$D$16="",$D$17="",$D$18="",$D$19="",$D$20=""),"",'1. Identificação Ben. Oper.'!D53))</f>
        <v/>
      </c>
      <c r="K9" s="1060" t="str">
        <f>IF('1. Identificação Ben. Oper.'!E53="","",IF(AND($D$10="",$D$11="",$D$12="",$D$13="",$D$14="",$D$16="",$D$17="",$D$18="",$D$19="",$D$20=""),"",'1. Identificação Ben. Oper.'!E53))</f>
        <v/>
      </c>
      <c r="L9" s="1060" t="str">
        <f>IF('1. Identificação Ben. Oper.'!F53="","",IF(AND($D$10="",$D$11="",$D$12="",$D$13="",$D$14="",$D$16="",$D$17="",$D$18="",$D$19="",$D$20=""),"",'1. Identificação Ben. Oper.'!F53))</f>
        <v/>
      </c>
      <c r="M9" s="1060" t="str">
        <f>IF('1. Identificação Ben. Oper.'!G53="","",IF(AND($D$10="",$D$11="",$D$12="",$D$13="",$D$14="",$D$16="",$D$17="",$D$18="",$D$19="",$D$20=""),"",'1. Identificação Ben. Oper.'!G53))</f>
        <v/>
      </c>
      <c r="N9" s="1060" t="str">
        <f>IF('1. Identificação Ben. Oper.'!H53="","",IF(AND($D$10="",$D$11="",$D$12="",$D$13="",$D$14="",$D$16="",$D$17="",$D$18="",$D$19="",$D$20=""),"",'1. Identificação Ben. Oper.'!H53))</f>
        <v/>
      </c>
      <c r="O9" s="1012">
        <f>+SUM(J9:N9)</f>
        <v>0</v>
      </c>
      <c r="P9" s="1015">
        <f>IF(J9="",0,IF(J9=0,0,(+VLOOKUP($J$8,'16. Fatores de conversão'!$A$5:$I$13,6,FALSE)*J9)))+IF(K9="",0,IF(K9=0,0,(+VLOOKUP($K$8,'16. Fatores de conversão'!$A$5:$I$13,6,FALSE)*K9)))+IF(L9="",0,IF(L9=0,0,(+VLOOKUP($L$8,'16. Fatores de conversão'!$A$5:$I$13,6,FALSE)*L9)))+IF(M9="",0,IF(M9=0,0,(+VLOOKUP($M$8,'16. Fatores de conversão'!$A$5:$I$13,6,FALSE)*M9)))+IF(N9="",0,IF(N9=0,0,(+VLOOKUP($N$8,'16. Fatores de conversão'!$A$5:$I$13,6,FALSE)*N9)))</f>
        <v>0</v>
      </c>
      <c r="Q9" s="1000">
        <f>+SUMPRODUCT('1. Identificação Ben. Oper.'!$D$58:$H$58,J9:N9)</f>
        <v>0</v>
      </c>
      <c r="R9" s="166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7"/>
      <c r="AG9" s="166"/>
      <c r="AH9" s="165"/>
      <c r="AI9" s="165"/>
      <c r="AJ9" s="165"/>
      <c r="AK9" s="165"/>
      <c r="AL9" s="165"/>
      <c r="AM9" s="167"/>
      <c r="AN9" s="12"/>
      <c r="AP9" s="69"/>
      <c r="AQ9" s="69"/>
      <c r="AR9" s="69"/>
      <c r="AS9" s="69"/>
      <c r="AT9" s="69"/>
      <c r="AU9" s="69"/>
      <c r="AV9" s="148"/>
      <c r="AW9" s="148"/>
      <c r="AX9" s="148"/>
      <c r="AY9" s="148"/>
      <c r="BA9" s="69"/>
      <c r="BB9" s="41"/>
      <c r="BC9" s="39"/>
      <c r="BD9" s="69"/>
      <c r="BE9" s="69"/>
      <c r="BF9" s="69"/>
      <c r="BG9" s="69"/>
      <c r="BH9" s="69"/>
    </row>
    <row r="10" spans="2:60" ht="30" customHeight="1" x14ac:dyDescent="0.35">
      <c r="B10" s="15"/>
      <c r="C10" s="84">
        <v>1</v>
      </c>
      <c r="D10" s="378"/>
      <c r="E10" s="285"/>
      <c r="F10" s="391"/>
      <c r="G10" s="868"/>
      <c r="H10" s="395"/>
      <c r="I10" s="85" t="str">
        <f>IF(F10="","",VLOOKUP(F10,'15. Valores-Padrão'!$C$36:$F$38,4,FALSE))</f>
        <v/>
      </c>
      <c r="J10" s="1022"/>
      <c r="K10" s="1060"/>
      <c r="L10" s="1060"/>
      <c r="M10" s="1060"/>
      <c r="N10" s="1060"/>
      <c r="O10" s="1012"/>
      <c r="P10" s="1015"/>
      <c r="Q10" s="1000"/>
      <c r="R10" s="383"/>
      <c r="S10" s="1066"/>
      <c r="T10" s="1067"/>
      <c r="U10" s="1067"/>
      <c r="V10" s="1068"/>
      <c r="W10" s="86">
        <f>R10</f>
        <v>0</v>
      </c>
      <c r="X10" s="87">
        <f>+SUMPRODUCT('1. Identificação Ben. Oper.'!$D$58:$H$58,R10:V10)</f>
        <v>0</v>
      </c>
      <c r="Y10" s="88">
        <f>IF($O$9=0,0,W10/$O$9)</f>
        <v>0</v>
      </c>
      <c r="Z10" s="89" t="str">
        <f>IF(R10="","",VLOOKUP($R$8,'16. Fatores de conversão'!$A$5:$I$13,3,FALSE)*R10)</f>
        <v/>
      </c>
      <c r="AA10" s="89">
        <f>+VLOOKUP($R$8,'16. Fatores de conversão'!$A$5:$I$13,6,FALSE)*R10</f>
        <v>0</v>
      </c>
      <c r="AB10" s="89">
        <f>(VLOOKUP($R$8,'16. Fatores de conversão'!$A$5:$I$13,9,FALSE)*R10)/1000</f>
        <v>0</v>
      </c>
      <c r="AC10" s="284"/>
      <c r="AD10" s="284"/>
      <c r="AE10" s="387"/>
      <c r="AF10" s="90">
        <f>IF(OR(AD10="",AD10=0),0,IF(OR(AE10="",AE10=0),0,I10+1))</f>
        <v>0</v>
      </c>
      <c r="AG10" s="330"/>
      <c r="AH10" s="284"/>
      <c r="AI10" s="87" t="str">
        <f>IF(F10="","",VLOOKUP(F10,'15. Valores-Padrão'!$C$36:$E$38,3,FALSE)*H10)</f>
        <v/>
      </c>
      <c r="AJ10" s="87">
        <f>IF(AG10=0,0,IF(AG10&lt;(AI10),AG10+AH10,((AI10)+((AH10/AG10)*AI10))))</f>
        <v>0</v>
      </c>
      <c r="AK10" s="320">
        <f>(AG10+AH10)-AJ10</f>
        <v>0</v>
      </c>
      <c r="AL10" s="320">
        <v>0</v>
      </c>
      <c r="AM10" s="91">
        <f>IF(X10=0,0,(AG10+AH10)/X10)</f>
        <v>0</v>
      </c>
      <c r="AN10" s="12"/>
      <c r="AP10" s="11"/>
      <c r="AQ10" s="11"/>
      <c r="AR10" s="11"/>
      <c r="AS10" s="11"/>
      <c r="AT10" s="11"/>
      <c r="AU10" s="11"/>
      <c r="AV10" s="148"/>
      <c r="AW10" s="148"/>
      <c r="AX10" s="148"/>
      <c r="AY10" s="148"/>
      <c r="BA10" s="11"/>
      <c r="BB10" s="11"/>
      <c r="BC10" s="39"/>
      <c r="BD10" s="69"/>
      <c r="BE10" s="69"/>
      <c r="BF10" s="69"/>
      <c r="BG10" s="11"/>
      <c r="BH10" s="11"/>
    </row>
    <row r="11" spans="2:60" ht="30" customHeight="1" x14ac:dyDescent="0.35">
      <c r="B11" s="15"/>
      <c r="C11" s="84">
        <v>2</v>
      </c>
      <c r="D11" s="289"/>
      <c r="E11" s="285"/>
      <c r="F11" s="391"/>
      <c r="G11" s="868"/>
      <c r="H11" s="395"/>
      <c r="I11" s="85" t="str">
        <f>IF(F11="","",VLOOKUP(F11,'15. Valores-Padrão'!$C$36:$F$38,4,FALSE))</f>
        <v/>
      </c>
      <c r="J11" s="1022"/>
      <c r="K11" s="1060"/>
      <c r="L11" s="1060"/>
      <c r="M11" s="1060"/>
      <c r="N11" s="1060"/>
      <c r="O11" s="1012"/>
      <c r="P11" s="1015"/>
      <c r="Q11" s="1000"/>
      <c r="R11" s="383"/>
      <c r="S11" s="1069"/>
      <c r="T11" s="1070"/>
      <c r="U11" s="1070"/>
      <c r="V11" s="1071"/>
      <c r="W11" s="86">
        <f>R11</f>
        <v>0</v>
      </c>
      <c r="X11" s="87">
        <f>+SUMPRODUCT('1. Identificação Ben. Oper.'!$D$58:$H$58,R11:V11)</f>
        <v>0</v>
      </c>
      <c r="Y11" s="88">
        <f t="shared" ref="Y11:Y14" si="1">IF($O$9=0,0,W11/$O$9)</f>
        <v>0</v>
      </c>
      <c r="Z11" s="89" t="str">
        <f>IF(R11="","",VLOOKUP($R$8,'16. Fatores de conversão'!$A$5:$I$13,3,FALSE)*R11)</f>
        <v/>
      </c>
      <c r="AA11" s="89">
        <f>+VLOOKUP($R$8,'16. Fatores de conversão'!$A$5:$I$13,6,FALSE)*R11</f>
        <v>0</v>
      </c>
      <c r="AB11" s="89">
        <f>(VLOOKUP($R$8,'16. Fatores de conversão'!$A$5:$I$13,9,FALSE)*R11)/1000</f>
        <v>0</v>
      </c>
      <c r="AC11" s="284"/>
      <c r="AD11" s="284"/>
      <c r="AE11" s="387"/>
      <c r="AF11" s="90">
        <f>IF(OR(AD11="",AD11=0),0,IF(OR(AE11="",AE11=0),0,I11+1))</f>
        <v>0</v>
      </c>
      <c r="AG11" s="330"/>
      <c r="AH11" s="284"/>
      <c r="AI11" s="87" t="str">
        <f>IF(F11="","",VLOOKUP(F11,'15. Valores-Padrão'!$C$36:$E$38,3,FALSE)*H11)</f>
        <v/>
      </c>
      <c r="AJ11" s="87">
        <f t="shared" ref="AJ11:AJ14" si="2">IF(AG11=0,0,IF(AG11&lt;(AI11),AG11+AH11,((AI11)+((AH11/AG11)*AI11))))</f>
        <v>0</v>
      </c>
      <c r="AK11" s="320">
        <f>(AG11+AH11)-AJ11</f>
        <v>0</v>
      </c>
      <c r="AL11" s="320">
        <v>0</v>
      </c>
      <c r="AM11" s="91">
        <f t="shared" ref="AM11:AM21" si="3">IF(X11=0,0,(AG11+AH11)/X11)</f>
        <v>0</v>
      </c>
      <c r="AN11" s="12"/>
      <c r="AP11" s="11"/>
      <c r="AQ11" s="11"/>
      <c r="AR11" s="11"/>
      <c r="AS11" s="11"/>
      <c r="AT11" s="11"/>
      <c r="AU11" s="11"/>
      <c r="AV11" s="148"/>
      <c r="AW11" s="148"/>
      <c r="AX11" s="148"/>
      <c r="AY11" s="148"/>
      <c r="BA11" s="11"/>
      <c r="BB11" s="11"/>
      <c r="BC11" s="39"/>
      <c r="BD11" s="69"/>
      <c r="BE11" s="69"/>
      <c r="BF11" s="69"/>
      <c r="BG11" s="11"/>
      <c r="BH11" s="11"/>
    </row>
    <row r="12" spans="2:60" ht="30" customHeight="1" x14ac:dyDescent="0.35">
      <c r="B12" s="15"/>
      <c r="C12" s="84">
        <v>3</v>
      </c>
      <c r="D12" s="289"/>
      <c r="E12" s="285"/>
      <c r="F12" s="391"/>
      <c r="G12" s="868"/>
      <c r="H12" s="395"/>
      <c r="I12" s="85" t="str">
        <f>IF(F12="","",VLOOKUP(F12,'15. Valores-Padrão'!$C$36:$F$38,4,FALSE))</f>
        <v/>
      </c>
      <c r="J12" s="1022"/>
      <c r="K12" s="1060"/>
      <c r="L12" s="1060"/>
      <c r="M12" s="1060"/>
      <c r="N12" s="1060"/>
      <c r="O12" s="1012"/>
      <c r="P12" s="1015"/>
      <c r="Q12" s="1000"/>
      <c r="R12" s="383"/>
      <c r="S12" s="1069"/>
      <c r="T12" s="1070"/>
      <c r="U12" s="1070"/>
      <c r="V12" s="1071"/>
      <c r="W12" s="86">
        <f t="shared" ref="W12:W20" si="4">R12</f>
        <v>0</v>
      </c>
      <c r="X12" s="87">
        <f>+SUMPRODUCT('1. Identificação Ben. Oper.'!$D$58:$H$58,R12:V12)</f>
        <v>0</v>
      </c>
      <c r="Y12" s="88">
        <f t="shared" si="1"/>
        <v>0</v>
      </c>
      <c r="Z12" s="89" t="str">
        <f>IF(R12="","",VLOOKUP($R$8,'16. Fatores de conversão'!$A$5:$I$13,3,FALSE)*R12)</f>
        <v/>
      </c>
      <c r="AA12" s="89">
        <f>+VLOOKUP($R$8,'16. Fatores de conversão'!$A$5:$I$13,6,FALSE)*R12</f>
        <v>0</v>
      </c>
      <c r="AB12" s="89">
        <f>(VLOOKUP($R$8,'16. Fatores de conversão'!$A$5:$I$13,9,FALSE)*R12)/1000</f>
        <v>0</v>
      </c>
      <c r="AC12" s="284"/>
      <c r="AD12" s="284"/>
      <c r="AE12" s="387"/>
      <c r="AF12" s="90">
        <f>IF(OR(AD12="",AD12=0),0,IF(OR(AE12="",AE12=0),0,I12+1))</f>
        <v>0</v>
      </c>
      <c r="AG12" s="330"/>
      <c r="AH12" s="284"/>
      <c r="AI12" s="87" t="str">
        <f>IF(F12="","",VLOOKUP(F12,'15. Valores-Padrão'!$C$36:$E$38,3,FALSE)*H12)</f>
        <v/>
      </c>
      <c r="AJ12" s="87">
        <f t="shared" si="2"/>
        <v>0</v>
      </c>
      <c r="AK12" s="320">
        <f>(AG12+AH12)-AJ12</f>
        <v>0</v>
      </c>
      <c r="AL12" s="320">
        <v>0</v>
      </c>
      <c r="AM12" s="91">
        <f t="shared" si="3"/>
        <v>0</v>
      </c>
      <c r="AN12" s="12"/>
      <c r="AP12" s="11"/>
      <c r="AQ12" s="11"/>
      <c r="AR12" s="11"/>
      <c r="AS12" s="11"/>
      <c r="AT12" s="11"/>
      <c r="AU12" s="11"/>
      <c r="AV12" s="148"/>
      <c r="AW12" s="148"/>
      <c r="AX12" s="148"/>
      <c r="AY12" s="148"/>
      <c r="BA12" s="11"/>
      <c r="BB12" s="11"/>
      <c r="BC12" s="39"/>
      <c r="BD12" s="69"/>
      <c r="BE12" s="69"/>
      <c r="BF12" s="69"/>
      <c r="BG12" s="11"/>
      <c r="BH12" s="11"/>
    </row>
    <row r="13" spans="2:60" ht="30" customHeight="1" x14ac:dyDescent="0.35">
      <c r="B13" s="15"/>
      <c r="C13" s="84">
        <v>4</v>
      </c>
      <c r="D13" s="289"/>
      <c r="E13" s="285"/>
      <c r="F13" s="391"/>
      <c r="G13" s="868"/>
      <c r="H13" s="395"/>
      <c r="I13" s="85" t="str">
        <f>IF(F13="","",VLOOKUP(F13,'15. Valores-Padrão'!$C$36:$F$38,4,FALSE))</f>
        <v/>
      </c>
      <c r="J13" s="1022"/>
      <c r="K13" s="1060"/>
      <c r="L13" s="1060"/>
      <c r="M13" s="1060"/>
      <c r="N13" s="1060"/>
      <c r="O13" s="1012"/>
      <c r="P13" s="1015"/>
      <c r="Q13" s="1000"/>
      <c r="R13" s="383"/>
      <c r="S13" s="1069"/>
      <c r="T13" s="1070"/>
      <c r="U13" s="1070"/>
      <c r="V13" s="1071"/>
      <c r="W13" s="86">
        <f t="shared" si="4"/>
        <v>0</v>
      </c>
      <c r="X13" s="87">
        <f>+SUMPRODUCT('1. Identificação Ben. Oper.'!$D$58:$H$58,R13:V13)</f>
        <v>0</v>
      </c>
      <c r="Y13" s="88">
        <f t="shared" si="1"/>
        <v>0</v>
      </c>
      <c r="Z13" s="89" t="str">
        <f>IF(R13="","",VLOOKUP($R$8,'16. Fatores de conversão'!$A$5:$I$13,3,FALSE)*R13)</f>
        <v/>
      </c>
      <c r="AA13" s="89">
        <f>+VLOOKUP($R$8,'16. Fatores de conversão'!$A$5:$I$13,6,FALSE)*R13</f>
        <v>0</v>
      </c>
      <c r="AB13" s="89">
        <f>(VLOOKUP($R$8,'16. Fatores de conversão'!$A$5:$I$13,9,FALSE)*R13)/1000</f>
        <v>0</v>
      </c>
      <c r="AC13" s="284"/>
      <c r="AD13" s="284"/>
      <c r="AE13" s="387"/>
      <c r="AF13" s="90">
        <f>IF(OR(AD13="",AD13=0),0,IF(OR(AE13="",AE13=0),0,I13+1))</f>
        <v>0</v>
      </c>
      <c r="AG13" s="330"/>
      <c r="AH13" s="284"/>
      <c r="AI13" s="87" t="str">
        <f>IF(F13="","",VLOOKUP(F13,'15. Valores-Padrão'!$C$36:$E$38,3,FALSE)*H13)</f>
        <v/>
      </c>
      <c r="AJ13" s="87">
        <f t="shared" si="2"/>
        <v>0</v>
      </c>
      <c r="AK13" s="320">
        <f>(AG13+AH13)-AJ13</f>
        <v>0</v>
      </c>
      <c r="AL13" s="320">
        <v>0</v>
      </c>
      <c r="AM13" s="91">
        <f t="shared" si="3"/>
        <v>0</v>
      </c>
      <c r="AN13" s="12"/>
      <c r="AP13" s="11"/>
      <c r="AQ13" s="11"/>
      <c r="AR13" s="11"/>
      <c r="AS13" s="11"/>
      <c r="AT13" s="11"/>
      <c r="AU13" s="11"/>
      <c r="AV13" s="148"/>
      <c r="AW13" s="148"/>
      <c r="AX13" s="148"/>
      <c r="AY13" s="148"/>
      <c r="BA13" s="11"/>
      <c r="BB13" s="11"/>
      <c r="BC13" s="92"/>
      <c r="BD13" s="69"/>
      <c r="BE13" s="69"/>
      <c r="BF13" s="69"/>
      <c r="BG13" s="11"/>
      <c r="BH13" s="11"/>
    </row>
    <row r="14" spans="2:60" ht="30" customHeight="1" x14ac:dyDescent="0.35">
      <c r="B14" s="15"/>
      <c r="C14" s="84">
        <v>5</v>
      </c>
      <c r="D14" s="289"/>
      <c r="E14" s="285"/>
      <c r="F14" s="391"/>
      <c r="G14" s="868"/>
      <c r="H14" s="395"/>
      <c r="I14" s="85" t="str">
        <f>IF(F14="","",VLOOKUP(F14,'15. Valores-Padrão'!$C$36:$F$38,4,FALSE))</f>
        <v/>
      </c>
      <c r="J14" s="1022"/>
      <c r="K14" s="1060"/>
      <c r="L14" s="1060"/>
      <c r="M14" s="1060"/>
      <c r="N14" s="1060"/>
      <c r="O14" s="1012"/>
      <c r="P14" s="1015"/>
      <c r="Q14" s="1000"/>
      <c r="R14" s="383"/>
      <c r="S14" s="1072"/>
      <c r="T14" s="1073"/>
      <c r="U14" s="1073"/>
      <c r="V14" s="1074"/>
      <c r="W14" s="86">
        <f t="shared" si="4"/>
        <v>0</v>
      </c>
      <c r="X14" s="87">
        <f>+SUMPRODUCT('1. Identificação Ben. Oper.'!$D$58:$H$58,R14:V14)</f>
        <v>0</v>
      </c>
      <c r="Y14" s="88">
        <f t="shared" si="1"/>
        <v>0</v>
      </c>
      <c r="Z14" s="89" t="str">
        <f>IF(R14="","",VLOOKUP($R$8,'16. Fatores de conversão'!$A$5:$I$13,3,FALSE)*R14)</f>
        <v/>
      </c>
      <c r="AA14" s="89">
        <f>+VLOOKUP($R$8,'16. Fatores de conversão'!$A$5:$I$13,6,FALSE)*R14</f>
        <v>0</v>
      </c>
      <c r="AB14" s="89">
        <f>(VLOOKUP($R$8,'16. Fatores de conversão'!$A$5:$I$13,9,FALSE)*R14)/1000</f>
        <v>0</v>
      </c>
      <c r="AC14" s="284"/>
      <c r="AD14" s="284"/>
      <c r="AE14" s="387"/>
      <c r="AF14" s="90">
        <f>IF(OR(AD14="",AD14=0),0,IF(OR(AE14="",AE14=0),0,I14+1))</f>
        <v>0</v>
      </c>
      <c r="AG14" s="330"/>
      <c r="AH14" s="284"/>
      <c r="AI14" s="87" t="str">
        <f>IF(F14="","",VLOOKUP(F14,'15. Valores-Padrão'!$C$36:$E$38,3,FALSE)*H14)</f>
        <v/>
      </c>
      <c r="AJ14" s="87">
        <f t="shared" si="2"/>
        <v>0</v>
      </c>
      <c r="AK14" s="320">
        <f>(AG14+AH14)-AJ14</f>
        <v>0</v>
      </c>
      <c r="AL14" s="320">
        <v>0</v>
      </c>
      <c r="AM14" s="91">
        <f t="shared" si="3"/>
        <v>0</v>
      </c>
      <c r="AN14" s="12"/>
      <c r="AP14" s="11"/>
      <c r="AQ14" s="11"/>
      <c r="AR14" s="11"/>
      <c r="AS14" s="11"/>
      <c r="AT14" s="11"/>
      <c r="AU14" s="11"/>
      <c r="AV14" s="148"/>
      <c r="AW14" s="148"/>
      <c r="AX14" s="148"/>
      <c r="AY14" s="148"/>
      <c r="BA14" s="11"/>
      <c r="BB14" s="11"/>
      <c r="BC14" s="92"/>
      <c r="BD14" s="69"/>
      <c r="BE14" s="69"/>
      <c r="BF14" s="69"/>
      <c r="BG14" s="11"/>
      <c r="BH14" s="11"/>
    </row>
    <row r="15" spans="2:60" ht="33" customHeight="1" x14ac:dyDescent="0.35">
      <c r="B15" s="15"/>
      <c r="C15" s="1007" t="s">
        <v>411</v>
      </c>
      <c r="D15" s="1008"/>
      <c r="E15" s="81"/>
      <c r="F15" s="81"/>
      <c r="G15" s="869"/>
      <c r="H15" s="81"/>
      <c r="I15" s="81"/>
      <c r="J15" s="1022"/>
      <c r="K15" s="1060"/>
      <c r="L15" s="1060"/>
      <c r="M15" s="1060"/>
      <c r="N15" s="1060"/>
      <c r="O15" s="1012"/>
      <c r="P15" s="1015"/>
      <c r="Q15" s="1000"/>
      <c r="R15" s="82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3"/>
      <c r="AG15" s="82"/>
      <c r="AH15" s="81"/>
      <c r="AI15" s="93"/>
      <c r="AJ15" s="81"/>
      <c r="AK15" s="81"/>
      <c r="AL15" s="81"/>
      <c r="AM15" s="83"/>
      <c r="AN15" s="12"/>
      <c r="AP15" s="11"/>
      <c r="AQ15" s="11"/>
      <c r="AR15" s="11"/>
      <c r="AS15" s="11"/>
      <c r="AT15" s="11"/>
      <c r="AU15" s="11"/>
      <c r="AV15" s="148"/>
      <c r="AW15" s="148"/>
      <c r="AX15" s="148"/>
      <c r="AY15" s="148"/>
      <c r="BA15" s="11"/>
      <c r="BB15" s="11"/>
      <c r="BC15" s="92"/>
      <c r="BD15" s="69"/>
      <c r="BE15" s="69"/>
      <c r="BF15" s="69"/>
      <c r="BG15" s="11"/>
      <c r="BH15" s="11"/>
    </row>
    <row r="16" spans="2:60" ht="30" customHeight="1" x14ac:dyDescent="0.35">
      <c r="B16" s="15"/>
      <c r="C16" s="84">
        <v>6</v>
      </c>
      <c r="D16" s="289"/>
      <c r="E16" s="285"/>
      <c r="F16" s="379"/>
      <c r="G16" s="891"/>
      <c r="H16" s="379"/>
      <c r="I16" s="392"/>
      <c r="J16" s="1022"/>
      <c r="K16" s="1060"/>
      <c r="L16" s="1060"/>
      <c r="M16" s="1060"/>
      <c r="N16" s="1060"/>
      <c r="O16" s="1012"/>
      <c r="P16" s="1015"/>
      <c r="Q16" s="1000"/>
      <c r="R16" s="383"/>
      <c r="S16" s="1066"/>
      <c r="T16" s="1067"/>
      <c r="U16" s="1067"/>
      <c r="V16" s="1068"/>
      <c r="W16" s="86">
        <f t="shared" si="4"/>
        <v>0</v>
      </c>
      <c r="X16" s="87">
        <f>+SUMPRODUCT('1. Identificação Ben. Oper.'!$D$58:$H$58,R16:V16)</f>
        <v>0</v>
      </c>
      <c r="Y16" s="88">
        <f>IF($O$9=0,0,W16/$O$9)</f>
        <v>0</v>
      </c>
      <c r="Z16" s="89" t="str">
        <f>IF(R16="","",VLOOKUP($R$8,'16. Fatores de conversão'!$A$5:$I$13,3,FALSE)*R16)</f>
        <v/>
      </c>
      <c r="AA16" s="89">
        <f>+VLOOKUP($R$8,'16. Fatores de conversão'!$A$5:$I$13,6,FALSE)*R16</f>
        <v>0</v>
      </c>
      <c r="AB16" s="89">
        <f>(VLOOKUP($R$8,'16. Fatores de conversão'!$A$5:$I$13,9,FALSE)*R16)/1000</f>
        <v>0</v>
      </c>
      <c r="AC16" s="284"/>
      <c r="AD16" s="284"/>
      <c r="AE16" s="387"/>
      <c r="AF16" s="90">
        <f>IF(OR(AD16="",AD16=0),0,IF(OR(AE16="",AE16=0),0,I16+1))</f>
        <v>0</v>
      </c>
      <c r="AG16" s="330"/>
      <c r="AH16" s="388"/>
      <c r="AI16" s="94" t="s">
        <v>155</v>
      </c>
      <c r="AJ16" s="87">
        <f>AG16+AH16</f>
        <v>0</v>
      </c>
      <c r="AK16" s="94" t="s">
        <v>155</v>
      </c>
      <c r="AL16" s="320">
        <v>0</v>
      </c>
      <c r="AM16" s="91">
        <f t="shared" si="3"/>
        <v>0</v>
      </c>
      <c r="AN16" s="12"/>
      <c r="AP16" s="11"/>
      <c r="AQ16" s="11"/>
      <c r="AR16" s="11"/>
      <c r="AS16" s="11"/>
      <c r="AT16" s="11"/>
      <c r="AU16" s="11"/>
      <c r="AV16" s="148"/>
      <c r="AW16" s="148"/>
      <c r="AX16" s="148"/>
      <c r="AY16" s="148"/>
      <c r="BA16" s="11"/>
      <c r="BB16" s="11"/>
      <c r="BC16" s="92"/>
      <c r="BD16" s="69"/>
      <c r="BE16" s="69"/>
      <c r="BF16" s="69"/>
      <c r="BG16" s="11"/>
      <c r="BH16" s="11"/>
    </row>
    <row r="17" spans="2:60" ht="30" customHeight="1" x14ac:dyDescent="0.35">
      <c r="B17" s="15"/>
      <c r="C17" s="84">
        <v>7</v>
      </c>
      <c r="D17" s="289"/>
      <c r="E17" s="285"/>
      <c r="F17" s="379"/>
      <c r="G17" s="891"/>
      <c r="H17" s="379"/>
      <c r="I17" s="392"/>
      <c r="J17" s="1022"/>
      <c r="K17" s="1060"/>
      <c r="L17" s="1060"/>
      <c r="M17" s="1060"/>
      <c r="N17" s="1060"/>
      <c r="O17" s="1012"/>
      <c r="P17" s="1015"/>
      <c r="Q17" s="1000"/>
      <c r="R17" s="383"/>
      <c r="S17" s="1069"/>
      <c r="T17" s="1070"/>
      <c r="U17" s="1070"/>
      <c r="V17" s="1071"/>
      <c r="W17" s="86">
        <f t="shared" si="4"/>
        <v>0</v>
      </c>
      <c r="X17" s="87">
        <f>+SUMPRODUCT('1. Identificação Ben. Oper.'!$D$58:$H$58,R17:V17)</f>
        <v>0</v>
      </c>
      <c r="Y17" s="88">
        <f t="shared" ref="Y17:Y20" si="5">IF($O$9=0,0,W17/$O$9)</f>
        <v>0</v>
      </c>
      <c r="Z17" s="89" t="str">
        <f>IF(R17="","",VLOOKUP($R$8,'16. Fatores de conversão'!$A$5:$I$13,3,FALSE)*R17)</f>
        <v/>
      </c>
      <c r="AA17" s="89">
        <f>+VLOOKUP($R$8,'16. Fatores de conversão'!$A$5:$I$13,6,FALSE)*R17</f>
        <v>0</v>
      </c>
      <c r="AB17" s="89">
        <f>(VLOOKUP($R$8,'16. Fatores de conversão'!$A$5:$I$13,9,FALSE)*R17)/1000</f>
        <v>0</v>
      </c>
      <c r="AC17" s="284"/>
      <c r="AD17" s="284"/>
      <c r="AE17" s="387"/>
      <c r="AF17" s="90">
        <f>IF(OR(AD17="",AD17=0),0,IF(OR(AE17="",AE17=0),0,I17+1))</f>
        <v>0</v>
      </c>
      <c r="AG17" s="330"/>
      <c r="AH17" s="388"/>
      <c r="AI17" s="94" t="s">
        <v>155</v>
      </c>
      <c r="AJ17" s="87">
        <f t="shared" ref="AJ17:AJ20" si="6">AG17+AH17</f>
        <v>0</v>
      </c>
      <c r="AK17" s="94" t="s">
        <v>155</v>
      </c>
      <c r="AL17" s="320">
        <v>0</v>
      </c>
      <c r="AM17" s="91">
        <f t="shared" si="3"/>
        <v>0</v>
      </c>
      <c r="AN17" s="12"/>
      <c r="AP17" s="11"/>
      <c r="AQ17" s="11"/>
      <c r="AR17" s="11"/>
      <c r="AS17" s="11"/>
      <c r="AT17" s="11"/>
      <c r="AU17" s="11"/>
      <c r="AV17" s="148"/>
      <c r="AW17" s="148"/>
      <c r="AX17" s="148"/>
      <c r="AY17" s="148"/>
      <c r="BA17" s="11"/>
      <c r="BB17" s="11"/>
      <c r="BC17" s="92"/>
      <c r="BD17" s="69"/>
      <c r="BE17" s="69"/>
      <c r="BF17" s="69"/>
      <c r="BG17" s="11"/>
      <c r="BH17" s="11"/>
    </row>
    <row r="18" spans="2:60" ht="30" customHeight="1" x14ac:dyDescent="0.35">
      <c r="B18" s="15"/>
      <c r="C18" s="84">
        <v>8</v>
      </c>
      <c r="D18" s="289"/>
      <c r="E18" s="285"/>
      <c r="F18" s="379"/>
      <c r="G18" s="891"/>
      <c r="H18" s="379"/>
      <c r="I18" s="392"/>
      <c r="J18" s="1022"/>
      <c r="K18" s="1060"/>
      <c r="L18" s="1060"/>
      <c r="M18" s="1060"/>
      <c r="N18" s="1060"/>
      <c r="O18" s="1012"/>
      <c r="P18" s="1015"/>
      <c r="Q18" s="1000"/>
      <c r="R18" s="383"/>
      <c r="S18" s="1069"/>
      <c r="T18" s="1070"/>
      <c r="U18" s="1070"/>
      <c r="V18" s="1071"/>
      <c r="W18" s="86">
        <f t="shared" si="4"/>
        <v>0</v>
      </c>
      <c r="X18" s="87">
        <f>+SUMPRODUCT('1. Identificação Ben. Oper.'!$D$58:$H$58,R18:V18)</f>
        <v>0</v>
      </c>
      <c r="Y18" s="88">
        <f t="shared" si="5"/>
        <v>0</v>
      </c>
      <c r="Z18" s="89" t="str">
        <f>IF(R18="","",VLOOKUP($R$8,'16. Fatores de conversão'!$A$5:$I$13,3,FALSE)*R18)</f>
        <v/>
      </c>
      <c r="AA18" s="89">
        <f>+VLOOKUP($R$8,'16. Fatores de conversão'!$A$5:$I$13,6,FALSE)*R18</f>
        <v>0</v>
      </c>
      <c r="AB18" s="89">
        <f>(VLOOKUP($R$8,'16. Fatores de conversão'!$A$5:$I$13,9,FALSE)*R18)/1000</f>
        <v>0</v>
      </c>
      <c r="AC18" s="284"/>
      <c r="AD18" s="284"/>
      <c r="AE18" s="387"/>
      <c r="AF18" s="90">
        <f>IF(OR(AD18="",AD18=0),0,IF(OR(AE18="",AE18=0),0,I18+1))</f>
        <v>0</v>
      </c>
      <c r="AG18" s="330"/>
      <c r="AH18" s="388"/>
      <c r="AI18" s="94" t="s">
        <v>155</v>
      </c>
      <c r="AJ18" s="87">
        <f t="shared" si="6"/>
        <v>0</v>
      </c>
      <c r="AK18" s="94" t="s">
        <v>155</v>
      </c>
      <c r="AL18" s="320">
        <v>0</v>
      </c>
      <c r="AM18" s="91">
        <f t="shared" si="3"/>
        <v>0</v>
      </c>
      <c r="AN18" s="12"/>
      <c r="AP18" s="11"/>
      <c r="AQ18" s="11"/>
      <c r="AR18" s="11"/>
      <c r="AS18" s="11"/>
      <c r="AT18" s="11"/>
      <c r="AU18" s="11"/>
      <c r="AV18" s="148"/>
      <c r="AW18" s="148"/>
      <c r="AX18" s="148"/>
      <c r="AY18" s="148"/>
      <c r="BA18" s="11"/>
      <c r="BB18" s="11"/>
      <c r="BC18" s="92"/>
      <c r="BD18" s="69"/>
      <c r="BE18" s="69"/>
      <c r="BF18" s="69"/>
      <c r="BG18" s="11"/>
      <c r="BH18" s="11"/>
    </row>
    <row r="19" spans="2:60" ht="30" customHeight="1" x14ac:dyDescent="0.35">
      <c r="B19" s="15"/>
      <c r="C19" s="84">
        <v>9</v>
      </c>
      <c r="D19" s="289"/>
      <c r="E19" s="285"/>
      <c r="F19" s="379"/>
      <c r="G19" s="891"/>
      <c r="H19" s="379"/>
      <c r="I19" s="392"/>
      <c r="J19" s="1022"/>
      <c r="K19" s="1060"/>
      <c r="L19" s="1060"/>
      <c r="M19" s="1060"/>
      <c r="N19" s="1060"/>
      <c r="O19" s="1012"/>
      <c r="P19" s="1015"/>
      <c r="Q19" s="1000"/>
      <c r="R19" s="383"/>
      <c r="S19" s="1069"/>
      <c r="T19" s="1070"/>
      <c r="U19" s="1070"/>
      <c r="V19" s="1071"/>
      <c r="W19" s="86">
        <f t="shared" si="4"/>
        <v>0</v>
      </c>
      <c r="X19" s="87">
        <f>+SUMPRODUCT('1. Identificação Ben. Oper.'!$D$58:$H$58,R19:V19)</f>
        <v>0</v>
      </c>
      <c r="Y19" s="88">
        <f t="shared" si="5"/>
        <v>0</v>
      </c>
      <c r="Z19" s="89" t="str">
        <f>IF(R19="","",VLOOKUP($R$8,'16. Fatores de conversão'!$A$5:$I$13,3,FALSE)*R19)</f>
        <v/>
      </c>
      <c r="AA19" s="89">
        <f>+VLOOKUP($R$8,'16. Fatores de conversão'!$A$5:$I$13,6,FALSE)*R19</f>
        <v>0</v>
      </c>
      <c r="AB19" s="89">
        <f>(VLOOKUP($R$8,'16. Fatores de conversão'!$A$5:$I$13,9,FALSE)*R19)/1000</f>
        <v>0</v>
      </c>
      <c r="AC19" s="284"/>
      <c r="AD19" s="284"/>
      <c r="AE19" s="387"/>
      <c r="AF19" s="90">
        <f>IF(OR(AD19="",AD19=0),0,IF(OR(AE19="",AE19=0),0,I19+1))</f>
        <v>0</v>
      </c>
      <c r="AG19" s="330"/>
      <c r="AH19" s="388"/>
      <c r="AI19" s="94" t="s">
        <v>155</v>
      </c>
      <c r="AJ19" s="87">
        <f t="shared" si="6"/>
        <v>0</v>
      </c>
      <c r="AK19" s="94" t="s">
        <v>155</v>
      </c>
      <c r="AL19" s="320">
        <v>0</v>
      </c>
      <c r="AM19" s="91">
        <f t="shared" si="3"/>
        <v>0</v>
      </c>
      <c r="AN19" s="12"/>
      <c r="AP19" s="11"/>
      <c r="AQ19" s="11"/>
      <c r="AR19" s="11"/>
      <c r="AS19" s="11"/>
      <c r="AT19" s="11"/>
      <c r="AU19" s="11"/>
      <c r="AV19" s="148"/>
      <c r="AW19" s="148"/>
      <c r="AX19" s="148"/>
      <c r="AY19" s="148"/>
      <c r="BA19" s="11"/>
      <c r="BB19" s="11"/>
      <c r="BC19" s="92"/>
      <c r="BD19" s="69"/>
      <c r="BE19" s="69"/>
      <c r="BF19" s="69"/>
      <c r="BG19" s="11"/>
      <c r="BH19" s="11"/>
    </row>
    <row r="20" spans="2:60" ht="30" customHeight="1" thickBot="1" x14ac:dyDescent="0.4">
      <c r="B20" s="15"/>
      <c r="C20" s="95">
        <v>10</v>
      </c>
      <c r="D20" s="292"/>
      <c r="E20" s="380"/>
      <c r="F20" s="382"/>
      <c r="G20" s="892"/>
      <c r="H20" s="382"/>
      <c r="I20" s="394"/>
      <c r="J20" s="1023"/>
      <c r="K20" s="1061"/>
      <c r="L20" s="1061"/>
      <c r="M20" s="1061"/>
      <c r="N20" s="1061"/>
      <c r="O20" s="1013"/>
      <c r="P20" s="1016"/>
      <c r="Q20" s="1001"/>
      <c r="R20" s="385"/>
      <c r="S20" s="1075"/>
      <c r="T20" s="1076"/>
      <c r="U20" s="1076"/>
      <c r="V20" s="1077"/>
      <c r="W20" s="86">
        <f t="shared" si="4"/>
        <v>0</v>
      </c>
      <c r="X20" s="87">
        <f>+SUMPRODUCT('1. Identificação Ben. Oper.'!$D$58:$H$58,R20:V20)</f>
        <v>0</v>
      </c>
      <c r="Y20" s="88">
        <f t="shared" si="5"/>
        <v>0</v>
      </c>
      <c r="Z20" s="89" t="str">
        <f>IF(R20="","",VLOOKUP($R$8,'16. Fatores de conversão'!$A$5:$I$13,3,FALSE)*R20)</f>
        <v/>
      </c>
      <c r="AA20" s="89">
        <f>+VLOOKUP($R$8,'16. Fatores de conversão'!$A$5:$I$13,6,FALSE)*R20</f>
        <v>0</v>
      </c>
      <c r="AB20" s="89">
        <f>(VLOOKUP($R$8,'16. Fatores de conversão'!$A$5:$I$13,9,FALSE)*R20)/1000</f>
        <v>0</v>
      </c>
      <c r="AC20" s="293"/>
      <c r="AD20" s="293"/>
      <c r="AE20" s="387"/>
      <c r="AF20" s="90">
        <f>IF(OR(AD20="",AD20=0),0,IF(OR(AE20="",AE20=0),0,I20+1))</f>
        <v>0</v>
      </c>
      <c r="AG20" s="389"/>
      <c r="AH20" s="390"/>
      <c r="AI20" s="94" t="s">
        <v>155</v>
      </c>
      <c r="AJ20" s="87">
        <f t="shared" si="6"/>
        <v>0</v>
      </c>
      <c r="AK20" s="94" t="s">
        <v>155</v>
      </c>
      <c r="AL20" s="320">
        <v>0</v>
      </c>
      <c r="AM20" s="91">
        <f t="shared" si="3"/>
        <v>0</v>
      </c>
      <c r="AN20" s="12"/>
      <c r="AP20" s="11"/>
      <c r="AQ20" s="11"/>
      <c r="AR20" s="11"/>
      <c r="AS20" s="11"/>
      <c r="AT20" s="11"/>
      <c r="AU20" s="11"/>
      <c r="AV20" s="148"/>
      <c r="AW20" s="148"/>
      <c r="AX20" s="148"/>
      <c r="AY20" s="148"/>
      <c r="BA20" s="11"/>
      <c r="BB20" s="11"/>
      <c r="BC20" s="92"/>
      <c r="BD20" s="69"/>
      <c r="BE20" s="69"/>
      <c r="BF20" s="69"/>
      <c r="BG20" s="11"/>
      <c r="BH20" s="11"/>
    </row>
    <row r="21" spans="2:60" ht="15" thickBot="1" x14ac:dyDescent="0.4">
      <c r="B21" s="15"/>
      <c r="C21" s="23"/>
      <c r="D21" s="11"/>
      <c r="E21" s="11"/>
      <c r="F21" s="11"/>
      <c r="G21" s="11"/>
      <c r="H21" s="319">
        <f>SUM(H10:H20)</f>
        <v>0</v>
      </c>
      <c r="I21" s="11"/>
      <c r="J21" s="97">
        <f>SUM(J9)</f>
        <v>0</v>
      </c>
      <c r="K21" s="98">
        <f t="shared" ref="K21:N21" si="7">SUM(K9)</f>
        <v>0</v>
      </c>
      <c r="L21" s="98">
        <f t="shared" si="7"/>
        <v>0</v>
      </c>
      <c r="M21" s="98">
        <f t="shared" si="7"/>
        <v>0</v>
      </c>
      <c r="N21" s="98">
        <f t="shared" si="7"/>
        <v>0</v>
      </c>
      <c r="O21" s="98">
        <f>SUM(O9:O20)</f>
        <v>0</v>
      </c>
      <c r="P21" s="99">
        <f>SUM(P9:P20)</f>
        <v>0</v>
      </c>
      <c r="Q21" s="100">
        <f>SUM(Q9:Q20)</f>
        <v>0</v>
      </c>
      <c r="R21" s="97">
        <f>SUM(R10:R20)</f>
        <v>0</v>
      </c>
      <c r="S21" s="98">
        <f t="shared" ref="S21:V21" si="8">SUM(S10:S20)</f>
        <v>0</v>
      </c>
      <c r="T21" s="98">
        <f t="shared" si="8"/>
        <v>0</v>
      </c>
      <c r="U21" s="98">
        <f t="shared" si="8"/>
        <v>0</v>
      </c>
      <c r="V21" s="98">
        <f t="shared" si="8"/>
        <v>0</v>
      </c>
      <c r="W21" s="98">
        <f>SUM(W10:W20)</f>
        <v>0</v>
      </c>
      <c r="X21" s="101">
        <f>SUM(X10:X20)</f>
        <v>0</v>
      </c>
      <c r="Y21" s="102">
        <f t="shared" ref="Y21" si="9">IF(O21=0,0,W21/O21)</f>
        <v>0</v>
      </c>
      <c r="Z21" s="103">
        <f t="shared" ref="Z21:AD21" si="10">SUM(Z10:Z20)</f>
        <v>0</v>
      </c>
      <c r="AA21" s="103">
        <f t="shared" si="10"/>
        <v>0</v>
      </c>
      <c r="AB21" s="103">
        <f t="shared" si="10"/>
        <v>0</v>
      </c>
      <c r="AC21" s="101">
        <f t="shared" si="10"/>
        <v>0</v>
      </c>
      <c r="AD21" s="323">
        <f t="shared" si="10"/>
        <v>0</v>
      </c>
      <c r="AE21" s="324"/>
      <c r="AF21" s="322"/>
      <c r="AG21" s="104">
        <f>SUM(AG10:AG20)</f>
        <v>0</v>
      </c>
      <c r="AH21" s="105">
        <f t="shared" ref="AH21:AI21" si="11">SUM(AH10:AH20)</f>
        <v>0</v>
      </c>
      <c r="AI21" s="105">
        <f t="shared" si="11"/>
        <v>0</v>
      </c>
      <c r="AJ21" s="105">
        <f>SUM(AJ10:AJ20)</f>
        <v>0</v>
      </c>
      <c r="AK21" s="105">
        <f>SUM(AK10:AK20)</f>
        <v>0</v>
      </c>
      <c r="AL21" s="105">
        <f>SUM(AL10:AL20)</f>
        <v>0</v>
      </c>
      <c r="AM21" s="307">
        <f t="shared" si="3"/>
        <v>0</v>
      </c>
      <c r="AN21" s="12"/>
      <c r="AP21" s="11"/>
      <c r="AQ21" s="11"/>
      <c r="AR21" s="11"/>
      <c r="AS21" s="11"/>
      <c r="AT21" s="11"/>
      <c r="AU21" s="11"/>
      <c r="AV21" s="148"/>
      <c r="AW21" s="148"/>
      <c r="AX21" s="148"/>
      <c r="AY21" s="148"/>
      <c r="BA21" s="11"/>
      <c r="BB21" s="38"/>
      <c r="BC21" s="92"/>
      <c r="BD21" s="69"/>
      <c r="BE21" s="69"/>
      <c r="BF21" s="69"/>
      <c r="BG21" s="11"/>
      <c r="BH21" s="11"/>
    </row>
    <row r="22" spans="2:60" s="1" customFormat="1" ht="30" customHeight="1" thickBot="1" x14ac:dyDescent="0.4">
      <c r="B22" s="9"/>
      <c r="C22" s="980" t="s">
        <v>345</v>
      </c>
      <c r="D22" s="981"/>
      <c r="E22" s="106">
        <f>AG21+AH21</f>
        <v>0</v>
      </c>
      <c r="F22" s="23"/>
      <c r="G22" s="23"/>
      <c r="H22" s="23"/>
      <c r="I22" s="23"/>
      <c r="J22" s="23"/>
      <c r="K22" s="23"/>
      <c r="L22" s="23"/>
      <c r="M22" s="63"/>
      <c r="N22" s="63"/>
      <c r="O22" s="23"/>
      <c r="P22" s="107"/>
      <c r="Q22" s="107"/>
      <c r="R22" s="63"/>
      <c r="S22" s="63"/>
      <c r="T22" s="63"/>
      <c r="U22" s="63"/>
      <c r="V22" s="63"/>
      <c r="W22" s="63"/>
      <c r="X22" s="676"/>
      <c r="Y22" s="676"/>
      <c r="Z22" s="676"/>
      <c r="AA22" s="676"/>
      <c r="AB22" s="23"/>
      <c r="AC22" s="23"/>
      <c r="AD22" s="23"/>
      <c r="AE22" s="23"/>
      <c r="AF22" s="23"/>
      <c r="AG22" s="23"/>
      <c r="AH22" s="23"/>
      <c r="AI22" s="23"/>
      <c r="AJ22" s="184"/>
      <c r="AK22" s="184"/>
      <c r="AL22" s="184"/>
      <c r="AM22" s="184"/>
      <c r="AN22" s="12"/>
      <c r="AQ22" s="23"/>
      <c r="AR22" s="40"/>
      <c r="AS22" s="150"/>
      <c r="AT22" s="69"/>
      <c r="AU22" s="69"/>
      <c r="AV22" s="148"/>
      <c r="AW22" s="148"/>
      <c r="AX22" s="148"/>
      <c r="AY22" s="148"/>
    </row>
    <row r="23" spans="2:60" s="1" customFormat="1" ht="39.75" customHeight="1" thickBot="1" x14ac:dyDescent="0.4">
      <c r="B23" s="9"/>
      <c r="C23" s="980" t="s">
        <v>472</v>
      </c>
      <c r="D23" s="981"/>
      <c r="E23" s="511">
        <v>0</v>
      </c>
      <c r="F23" s="1078" t="s">
        <v>477</v>
      </c>
      <c r="G23" s="1079"/>
      <c r="H23" s="1080"/>
      <c r="I23" s="23"/>
      <c r="J23" s="23"/>
      <c r="K23" s="23"/>
      <c r="L23" s="23"/>
      <c r="M23" s="63"/>
      <c r="N23" s="63"/>
      <c r="O23" s="23"/>
      <c r="P23" s="107"/>
      <c r="Q23" s="107"/>
      <c r="R23" s="63"/>
      <c r="S23" s="63"/>
      <c r="T23" s="63"/>
      <c r="U23" s="63"/>
      <c r="V23" s="63"/>
      <c r="W23" s="63"/>
      <c r="X23" s="63"/>
      <c r="Y23" s="63"/>
      <c r="Z23" s="107"/>
      <c r="AA23" s="63"/>
      <c r="AB23" s="23"/>
      <c r="AC23" s="23"/>
      <c r="AD23" s="23"/>
      <c r="AE23" s="23"/>
      <c r="AF23" s="23"/>
      <c r="AG23" s="23"/>
      <c r="AH23" s="23"/>
      <c r="AI23" s="23"/>
      <c r="AJ23" s="184"/>
      <c r="AK23" s="184"/>
      <c r="AL23" s="184"/>
      <c r="AM23" s="184"/>
      <c r="AN23" s="12"/>
      <c r="AQ23" s="23"/>
      <c r="AR23" s="40"/>
      <c r="AS23" s="150"/>
      <c r="AT23" s="69"/>
      <c r="AU23" s="69"/>
      <c r="AV23" s="148"/>
      <c r="AW23" s="148"/>
      <c r="AX23" s="148"/>
      <c r="AY23" s="148"/>
    </row>
    <row r="24" spans="2:60" ht="30" customHeight="1" thickBot="1" x14ac:dyDescent="0.4">
      <c r="B24" s="15"/>
      <c r="C24" s="980" t="s">
        <v>473</v>
      </c>
      <c r="D24" s="981"/>
      <c r="E24" s="106">
        <f>AJ21+E23</f>
        <v>0</v>
      </c>
      <c r="F24" s="185"/>
      <c r="G24" s="185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84"/>
      <c r="AK24" s="184"/>
      <c r="AL24" s="184"/>
      <c r="AM24" s="184"/>
      <c r="AN24" s="12"/>
      <c r="AQ24" s="11"/>
      <c r="AR24" s="11"/>
      <c r="AS24" s="92"/>
      <c r="AT24" s="69"/>
      <c r="AU24" s="69"/>
      <c r="AV24" s="148"/>
      <c r="AW24" s="148"/>
      <c r="AX24" s="148"/>
      <c r="AY24" s="148"/>
    </row>
    <row r="25" spans="2:60" ht="30" customHeight="1" thickBot="1" x14ac:dyDescent="0.4">
      <c r="B25" s="15"/>
      <c r="C25" s="980" t="s">
        <v>474</v>
      </c>
      <c r="D25" s="981"/>
      <c r="E25" s="106">
        <f>IF(E24&lt;=('2. Medidas a) i)'!E24+'3. Medidas a) ii)'!E23+'4. Medidas a) iii)'!E24+'5. Medidas a) iv)'!E24+'6. Medidas a) v)'!E23+'7. Medidas b) i)'!E24++E24+'9. Medidas c)'!F20+'11.1 Apoio Reembol.'!E28)*0.3,E24,('2. Medidas a) i)'!E24+'3. Medidas a) ii)'!E23+'4. Medidas a) iii)'!E24+'5. Medidas a) iv)'!E24+'6. Medidas a) v)'!E23+'7. Medidas b) i)'!E24+E24+'9. Medidas c)'!F20+'11.1 Apoio Reembol.'!E28-E24)*0.3/0.7)</f>
        <v>0</v>
      </c>
      <c r="F25" s="524" t="e">
        <f>E25/'11.1 Apoio Reembol.'!E29</f>
        <v>#DIV/0!</v>
      </c>
      <c r="G25" s="524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84"/>
      <c r="AK25" s="184"/>
      <c r="AL25" s="184"/>
      <c r="AM25" s="184"/>
      <c r="AN25" s="12"/>
      <c r="AQ25" s="11"/>
      <c r="AR25" s="11"/>
      <c r="AS25" s="92"/>
      <c r="AT25" s="69"/>
      <c r="AU25" s="69"/>
      <c r="AV25" s="148"/>
      <c r="AW25" s="148"/>
      <c r="AX25" s="148"/>
      <c r="AY25" s="148"/>
    </row>
    <row r="26" spans="2:60" ht="30" customHeight="1" thickBot="1" x14ac:dyDescent="0.4">
      <c r="B26" s="15"/>
      <c r="C26" s="980" t="s">
        <v>475</v>
      </c>
      <c r="D26" s="981"/>
      <c r="E26" s="106">
        <f>AK21+(E24-E25)</f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84"/>
      <c r="AK26" s="184"/>
      <c r="AL26" s="184"/>
      <c r="AM26" s="184"/>
      <c r="AN26" s="12"/>
      <c r="AQ26" s="11"/>
      <c r="AR26" s="11"/>
      <c r="AS26" s="92"/>
      <c r="AT26" s="69"/>
      <c r="AU26" s="69"/>
      <c r="AV26" s="148"/>
      <c r="AW26" s="148"/>
      <c r="AX26" s="148"/>
      <c r="AY26" s="148"/>
    </row>
    <row r="27" spans="2:60" ht="30" customHeight="1" thickBot="1" x14ac:dyDescent="0.4">
      <c r="B27" s="15"/>
      <c r="C27" s="980" t="s">
        <v>476</v>
      </c>
      <c r="D27" s="981"/>
      <c r="E27" s="106">
        <f>AL21</f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84"/>
      <c r="AK27" s="184"/>
      <c r="AL27" s="184"/>
      <c r="AM27" s="184"/>
      <c r="AN27" s="12"/>
      <c r="AQ27" s="11"/>
      <c r="AR27" s="11"/>
      <c r="AS27" s="92"/>
      <c r="AT27" s="69"/>
      <c r="AU27" s="69"/>
      <c r="AV27" s="148"/>
      <c r="AW27" s="148"/>
      <c r="AX27" s="148"/>
      <c r="AY27" s="148"/>
    </row>
    <row r="28" spans="2:60" ht="27.65" customHeight="1" thickBot="1" x14ac:dyDescent="0.4">
      <c r="B28" s="15"/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69"/>
      <c r="AJ28" s="184"/>
      <c r="AK28" s="184"/>
      <c r="AL28" s="184"/>
      <c r="AM28" s="184"/>
      <c r="AN28" s="12"/>
      <c r="AQ28" s="11"/>
      <c r="AR28" s="11"/>
      <c r="AS28" s="92"/>
      <c r="AT28" s="11"/>
      <c r="AU28" s="69"/>
      <c r="AV28" s="148"/>
      <c r="AW28" s="148"/>
      <c r="AX28" s="148"/>
      <c r="AY28" s="148"/>
    </row>
    <row r="29" spans="2:60" ht="56.25" customHeight="1" thickBot="1" x14ac:dyDescent="0.4">
      <c r="B29" s="15"/>
      <c r="C29" s="109" t="s">
        <v>36</v>
      </c>
      <c r="D29" s="110"/>
      <c r="E29" s="110"/>
      <c r="F29" s="110"/>
      <c r="G29" s="110"/>
      <c r="H29" s="110"/>
      <c r="I29" s="110"/>
      <c r="J29" s="982" t="s">
        <v>163</v>
      </c>
      <c r="K29" s="983"/>
      <c r="L29" s="984"/>
      <c r="M29" s="984"/>
      <c r="N29" s="984"/>
      <c r="O29" s="984"/>
      <c r="P29" s="984"/>
      <c r="Q29" s="984"/>
      <c r="R29" s="984"/>
      <c r="S29" s="984"/>
      <c r="T29" s="984"/>
      <c r="U29" s="984"/>
      <c r="V29" s="984"/>
      <c r="W29" s="984"/>
      <c r="X29" s="984"/>
      <c r="Y29" s="984"/>
      <c r="Z29" s="984"/>
      <c r="AA29" s="984"/>
      <c r="AB29" s="984"/>
      <c r="AC29" s="984"/>
      <c r="AD29" s="984"/>
      <c r="AE29" s="984"/>
      <c r="AF29" s="984"/>
      <c r="AG29" s="984"/>
      <c r="AH29" s="984"/>
      <c r="AI29" s="985"/>
      <c r="AJ29" s="184"/>
      <c r="AK29" s="184"/>
      <c r="AL29" s="184"/>
      <c r="AM29" s="184"/>
      <c r="AN29" s="12"/>
      <c r="AQ29" s="11"/>
      <c r="AR29" s="11"/>
      <c r="AS29" s="92"/>
      <c r="AT29" s="11"/>
      <c r="AU29" s="69"/>
      <c r="AV29" s="148"/>
      <c r="AW29" s="148"/>
      <c r="AX29" s="148"/>
      <c r="AY29" s="148"/>
    </row>
    <row r="30" spans="2:60" ht="15" thickBot="1" x14ac:dyDescent="0.4">
      <c r="B30" s="15"/>
      <c r="C30" s="111"/>
      <c r="D30" s="112"/>
      <c r="E30" s="112"/>
      <c r="F30" s="112"/>
      <c r="G30" s="112"/>
      <c r="H30" s="113"/>
      <c r="I30" s="112"/>
      <c r="J30" s="1019" t="s">
        <v>16</v>
      </c>
      <c r="K30" s="1020"/>
      <c r="L30" s="1020"/>
      <c r="M30" s="1020"/>
      <c r="N30" s="1020"/>
      <c r="O30" s="1020"/>
      <c r="P30" s="1020"/>
      <c r="Q30" s="1020"/>
      <c r="R30" s="1020"/>
      <c r="S30" s="1020"/>
      <c r="T30" s="1020"/>
      <c r="U30" s="1020"/>
      <c r="V30" s="1020"/>
      <c r="W30" s="1020"/>
      <c r="X30" s="1020"/>
      <c r="Y30" s="1020"/>
      <c r="Z30" s="1020"/>
      <c r="AA30" s="1020"/>
      <c r="AB30" s="1020"/>
      <c r="AC30" s="1020"/>
      <c r="AD30" s="1020"/>
      <c r="AE30" s="1020"/>
      <c r="AF30" s="1020"/>
      <c r="AG30" s="1020"/>
      <c r="AH30" s="1021"/>
      <c r="AI30" s="114"/>
      <c r="AJ30" s="184"/>
      <c r="AK30" s="184"/>
      <c r="AL30" s="184"/>
      <c r="AM30" s="184"/>
      <c r="AN30" s="12"/>
      <c r="AQ30" s="11"/>
      <c r="AR30" s="11"/>
      <c r="AS30" s="11"/>
      <c r="AT30" s="11"/>
      <c r="AU30" s="69"/>
      <c r="AV30" s="148"/>
      <c r="AW30" s="148"/>
      <c r="AX30" s="148"/>
      <c r="AY30" s="148"/>
    </row>
    <row r="31" spans="2:60" ht="28.5" customHeight="1" thickBot="1" x14ac:dyDescent="0.4">
      <c r="B31" s="15"/>
      <c r="C31" s="115" t="s">
        <v>37</v>
      </c>
      <c r="D31" s="766" t="s">
        <v>144</v>
      </c>
      <c r="E31" s="766" t="s">
        <v>143</v>
      </c>
      <c r="F31" s="766" t="s">
        <v>149</v>
      </c>
      <c r="G31" s="766"/>
      <c r="H31" s="979" t="s">
        <v>96</v>
      </c>
      <c r="I31" s="979"/>
      <c r="J31" s="778">
        <v>1</v>
      </c>
      <c r="K31" s="778">
        <v>2</v>
      </c>
      <c r="L31" s="778">
        <v>3</v>
      </c>
      <c r="M31" s="778">
        <v>4</v>
      </c>
      <c r="N31" s="778">
        <v>5</v>
      </c>
      <c r="O31" s="778">
        <v>6</v>
      </c>
      <c r="P31" s="778">
        <v>7</v>
      </c>
      <c r="Q31" s="778">
        <v>8</v>
      </c>
      <c r="R31" s="778">
        <v>9</v>
      </c>
      <c r="S31" s="778">
        <v>10</v>
      </c>
      <c r="T31" s="778">
        <v>11</v>
      </c>
      <c r="U31" s="778">
        <v>12</v>
      </c>
      <c r="V31" s="778">
        <v>13</v>
      </c>
      <c r="W31" s="778">
        <v>14</v>
      </c>
      <c r="X31" s="778">
        <v>15</v>
      </c>
      <c r="Y31" s="778">
        <v>16</v>
      </c>
      <c r="Z31" s="778">
        <v>17</v>
      </c>
      <c r="AA31" s="778">
        <v>18</v>
      </c>
      <c r="AB31" s="778">
        <v>19</v>
      </c>
      <c r="AC31" s="778">
        <v>20</v>
      </c>
      <c r="AD31" s="778">
        <v>21</v>
      </c>
      <c r="AE31" s="778">
        <v>22</v>
      </c>
      <c r="AF31" s="778">
        <v>23</v>
      </c>
      <c r="AG31" s="778">
        <v>24</v>
      </c>
      <c r="AH31" s="778">
        <v>25</v>
      </c>
      <c r="AI31" s="117" t="s">
        <v>38</v>
      </c>
      <c r="AJ31" s="275"/>
      <c r="AK31" s="275"/>
      <c r="AL31" s="275"/>
      <c r="AM31" s="278" t="s">
        <v>186</v>
      </c>
      <c r="AN31" s="276" t="s">
        <v>185</v>
      </c>
      <c r="AQ31" s="11"/>
      <c r="AR31" s="11"/>
      <c r="AS31" s="11"/>
      <c r="AT31" s="11"/>
      <c r="AU31" s="11"/>
      <c r="AV31" s="148"/>
      <c r="AW31" s="148"/>
      <c r="AX31" s="148"/>
      <c r="AY31" s="148"/>
    </row>
    <row r="32" spans="2:60" ht="15" thickBot="1" x14ac:dyDescent="0.4">
      <c r="B32" s="15"/>
      <c r="C32" s="723">
        <f>C10</f>
        <v>1</v>
      </c>
      <c r="D32" s="724">
        <f>X10</f>
        <v>0</v>
      </c>
      <c r="E32" s="724">
        <f t="shared" ref="E32:F36" si="12">AC10</f>
        <v>0</v>
      </c>
      <c r="F32" s="724">
        <f t="shared" si="12"/>
        <v>0</v>
      </c>
      <c r="G32" s="724"/>
      <c r="H32" s="724">
        <f>IF(D32="",0,D32-E32)</f>
        <v>0</v>
      </c>
      <c r="I32" s="725"/>
      <c r="J32" s="121">
        <f>IF($I10&gt;=25,$H32,IF(J$31&lt;=$I10,$H32,IF(J$31&lt;=($I10*($AE10+1)),$H32,0)))-IF($I10="",0,IF(J$31-1&lt;=($I10*$AE10),$F32,0))*IF(OR($AF10=0,$AF10&gt;25),0,IF(MOD(J$31,$I10)=0,1,0))</f>
        <v>0</v>
      </c>
      <c r="K32" s="121">
        <f t="shared" ref="K32:AH32" si="13">IF($I10&gt;=25,$H32,IF(K$31&lt;=$I10,$H32,IF(K$31&lt;=($I10*($AE10+1)),$H32,0)))-IF($I10="",0,IF(K$31-1&lt;=($I10*$AE10),$F32,0))*IF(OR($AF10=0,$AF10&gt;25),0,IF(MOD(K$31-1,$I10)=0,1,0))</f>
        <v>0</v>
      </c>
      <c r="L32" s="121">
        <f t="shared" si="13"/>
        <v>0</v>
      </c>
      <c r="M32" s="121">
        <f t="shared" si="13"/>
        <v>0</v>
      </c>
      <c r="N32" s="121">
        <f t="shared" si="13"/>
        <v>0</v>
      </c>
      <c r="O32" s="121">
        <f t="shared" si="13"/>
        <v>0</v>
      </c>
      <c r="P32" s="121">
        <f t="shared" si="13"/>
        <v>0</v>
      </c>
      <c r="Q32" s="121">
        <f t="shared" si="13"/>
        <v>0</v>
      </c>
      <c r="R32" s="121">
        <f t="shared" si="13"/>
        <v>0</v>
      </c>
      <c r="S32" s="121">
        <f t="shared" si="13"/>
        <v>0</v>
      </c>
      <c r="T32" s="121">
        <f t="shared" si="13"/>
        <v>0</v>
      </c>
      <c r="U32" s="121">
        <f t="shared" si="13"/>
        <v>0</v>
      </c>
      <c r="V32" s="121">
        <f t="shared" si="13"/>
        <v>0</v>
      </c>
      <c r="W32" s="121">
        <f t="shared" si="13"/>
        <v>0</v>
      </c>
      <c r="X32" s="121">
        <f t="shared" si="13"/>
        <v>0</v>
      </c>
      <c r="Y32" s="121">
        <f t="shared" si="13"/>
        <v>0</v>
      </c>
      <c r="Z32" s="121">
        <f t="shared" si="13"/>
        <v>0</v>
      </c>
      <c r="AA32" s="121">
        <f t="shared" si="13"/>
        <v>0</v>
      </c>
      <c r="AB32" s="121">
        <f t="shared" si="13"/>
        <v>0</v>
      </c>
      <c r="AC32" s="121">
        <f t="shared" si="13"/>
        <v>0</v>
      </c>
      <c r="AD32" s="121">
        <f t="shared" si="13"/>
        <v>0</v>
      </c>
      <c r="AE32" s="121">
        <f t="shared" si="13"/>
        <v>0</v>
      </c>
      <c r="AF32" s="121">
        <f t="shared" si="13"/>
        <v>0</v>
      </c>
      <c r="AG32" s="121">
        <f t="shared" si="13"/>
        <v>0</v>
      </c>
      <c r="AH32" s="121">
        <f t="shared" si="13"/>
        <v>0</v>
      </c>
      <c r="AI32" s="122">
        <f t="shared" ref="AI32:AI41" si="14">SUM(J32:AH32)</f>
        <v>0</v>
      </c>
      <c r="AJ32" s="275">
        <v>1</v>
      </c>
      <c r="AK32" s="275"/>
      <c r="AL32" s="275"/>
      <c r="AM32" s="278">
        <f>+IF(F10="",0,IF(F10=#REF!,0,IF(F10=#REF!,1.501,IF(F10=#REF!,20.001,0))))</f>
        <v>0</v>
      </c>
      <c r="AN32" s="276">
        <f>+IF(F10="",10000000000,IF(F10=#REF!,1.5,IF(F10=#REF!,20,IF(F10=#REF!,10000000000,10000000000))))</f>
        <v>10000000000</v>
      </c>
      <c r="AV32" s="148"/>
      <c r="AW32" s="148"/>
      <c r="AX32" s="148"/>
      <c r="AY32" s="148"/>
    </row>
    <row r="33" spans="2:51" ht="15" thickBot="1" x14ac:dyDescent="0.4">
      <c r="B33" s="15"/>
      <c r="C33" s="118">
        <f>C11</f>
        <v>2</v>
      </c>
      <c r="D33" s="119">
        <f>X11</f>
        <v>0</v>
      </c>
      <c r="E33" s="119">
        <f t="shared" si="12"/>
        <v>0</v>
      </c>
      <c r="F33" s="119">
        <f t="shared" si="12"/>
        <v>0</v>
      </c>
      <c r="G33" s="119"/>
      <c r="H33" s="119">
        <f t="shared" ref="H33:H41" si="15">IF(D33="",0,D33-E33)</f>
        <v>0</v>
      </c>
      <c r="I33" s="123"/>
      <c r="J33" s="121">
        <f>IF($I11&gt;=25,$H33,IF(J$31&lt;=$I11,$H33,IF(J$31&lt;=($I11*($AE11+1)),$H33,0)))-IF($I11="",0,IF(J$31-1&lt;=($I11*$AE11),$F33,0))*IF(OR($AF11=0,$AF11&gt;25),0,IF(MOD(J$31,$I11)=0,1,0))</f>
        <v>0</v>
      </c>
      <c r="K33" s="121">
        <f t="shared" ref="K33:AH33" si="16">IF($I11&gt;=25,$H33,IF(K$31&lt;=$I11,$H33,IF(K$31&lt;=($I11*($AE11+1)),$H33,0)))-IF($I11="",0,IF(K$31-1&lt;=($I11*$AE11),$F33,0))*IF(OR($AF11=0,$AF11&gt;25),0,IF(MOD(K$31-1,$I11)=0,1,0))</f>
        <v>0</v>
      </c>
      <c r="L33" s="121">
        <f t="shared" si="16"/>
        <v>0</v>
      </c>
      <c r="M33" s="121">
        <f t="shared" si="16"/>
        <v>0</v>
      </c>
      <c r="N33" s="121">
        <f t="shared" si="16"/>
        <v>0</v>
      </c>
      <c r="O33" s="121">
        <f t="shared" si="16"/>
        <v>0</v>
      </c>
      <c r="P33" s="121">
        <f t="shared" si="16"/>
        <v>0</v>
      </c>
      <c r="Q33" s="121">
        <f t="shared" si="16"/>
        <v>0</v>
      </c>
      <c r="R33" s="121">
        <f t="shared" si="16"/>
        <v>0</v>
      </c>
      <c r="S33" s="121">
        <f t="shared" si="16"/>
        <v>0</v>
      </c>
      <c r="T33" s="121">
        <f t="shared" si="16"/>
        <v>0</v>
      </c>
      <c r="U33" s="121">
        <f t="shared" si="16"/>
        <v>0</v>
      </c>
      <c r="V33" s="121">
        <f t="shared" si="16"/>
        <v>0</v>
      </c>
      <c r="W33" s="121">
        <f t="shared" si="16"/>
        <v>0</v>
      </c>
      <c r="X33" s="121">
        <f t="shared" si="16"/>
        <v>0</v>
      </c>
      <c r="Y33" s="121">
        <f t="shared" si="16"/>
        <v>0</v>
      </c>
      <c r="Z33" s="121">
        <f t="shared" si="16"/>
        <v>0</v>
      </c>
      <c r="AA33" s="121">
        <f t="shared" si="16"/>
        <v>0</v>
      </c>
      <c r="AB33" s="121">
        <f t="shared" si="16"/>
        <v>0</v>
      </c>
      <c r="AC33" s="121">
        <f t="shared" si="16"/>
        <v>0</v>
      </c>
      <c r="AD33" s="121">
        <f t="shared" si="16"/>
        <v>0</v>
      </c>
      <c r="AE33" s="121">
        <f t="shared" si="16"/>
        <v>0</v>
      </c>
      <c r="AF33" s="121">
        <f t="shared" si="16"/>
        <v>0</v>
      </c>
      <c r="AG33" s="121">
        <f t="shared" si="16"/>
        <v>0</v>
      </c>
      <c r="AH33" s="121">
        <f t="shared" si="16"/>
        <v>0</v>
      </c>
      <c r="AI33" s="122">
        <f t="shared" si="14"/>
        <v>0</v>
      </c>
      <c r="AJ33" s="275">
        <v>2</v>
      </c>
      <c r="AK33" s="275"/>
      <c r="AL33" s="275"/>
      <c r="AM33" s="278">
        <f>+IF(F11="",0,IF(F11=#REF!,0,IF(F11=#REF!,1.501,IF(F11=#REF!,20.001,0))))</f>
        <v>0</v>
      </c>
      <c r="AN33" s="276">
        <f>+IF(F11="",10000000000,IF(F11=#REF!,1.5,IF(F11=#REF!,20,IF(F11=#REF!,10000000000,10000000000))))</f>
        <v>10000000000</v>
      </c>
      <c r="AV33" s="148"/>
      <c r="AW33" s="148"/>
      <c r="AX33" s="148"/>
      <c r="AY33" s="148"/>
    </row>
    <row r="34" spans="2:51" ht="15" thickBot="1" x14ac:dyDescent="0.4">
      <c r="B34" s="15"/>
      <c r="C34" s="723">
        <f>C12</f>
        <v>3</v>
      </c>
      <c r="D34" s="724">
        <f>X12</f>
        <v>0</v>
      </c>
      <c r="E34" s="724">
        <f t="shared" si="12"/>
        <v>0</v>
      </c>
      <c r="F34" s="724">
        <f t="shared" si="12"/>
        <v>0</v>
      </c>
      <c r="G34" s="724"/>
      <c r="H34" s="724">
        <f t="shared" si="15"/>
        <v>0</v>
      </c>
      <c r="I34" s="726"/>
      <c r="J34" s="121">
        <f>IF($I12&gt;=25,$H34,IF(J$31&lt;=$I12,$H34,IF(J$31&lt;=($I12*($AE12+1)),$H34,0)))-IF($I12="",0,IF(J$31-1&lt;=($I12*$AE12),$F34,0))*IF(OR($AF12=0,$AF12&gt;25),0,IF(MOD(J$31,$I12)=0,1,0))</f>
        <v>0</v>
      </c>
      <c r="K34" s="121">
        <f t="shared" ref="K34:AH34" si="17">IF($I12&gt;=25,$H34,IF(K$31&lt;=$I12,$H34,IF(K$31&lt;=($I12*($AE12+1)),$H34,0)))-IF($I12="",0,IF(K$31-1&lt;=($I12*$AE12),$F34,0))*IF(OR($AF12=0,$AF12&gt;25),0,IF(MOD(K$31-1,$I12)=0,1,0))</f>
        <v>0</v>
      </c>
      <c r="L34" s="121">
        <f t="shared" si="17"/>
        <v>0</v>
      </c>
      <c r="M34" s="121">
        <f t="shared" si="17"/>
        <v>0</v>
      </c>
      <c r="N34" s="121">
        <f t="shared" si="17"/>
        <v>0</v>
      </c>
      <c r="O34" s="121">
        <f t="shared" si="17"/>
        <v>0</v>
      </c>
      <c r="P34" s="121">
        <f t="shared" si="17"/>
        <v>0</v>
      </c>
      <c r="Q34" s="121">
        <f t="shared" si="17"/>
        <v>0</v>
      </c>
      <c r="R34" s="121">
        <f t="shared" si="17"/>
        <v>0</v>
      </c>
      <c r="S34" s="121">
        <f t="shared" si="17"/>
        <v>0</v>
      </c>
      <c r="T34" s="121">
        <f t="shared" si="17"/>
        <v>0</v>
      </c>
      <c r="U34" s="121">
        <f t="shared" si="17"/>
        <v>0</v>
      </c>
      <c r="V34" s="121">
        <f t="shared" si="17"/>
        <v>0</v>
      </c>
      <c r="W34" s="121">
        <f t="shared" si="17"/>
        <v>0</v>
      </c>
      <c r="X34" s="121">
        <f t="shared" si="17"/>
        <v>0</v>
      </c>
      <c r="Y34" s="121">
        <f t="shared" si="17"/>
        <v>0</v>
      </c>
      <c r="Z34" s="121">
        <f t="shared" si="17"/>
        <v>0</v>
      </c>
      <c r="AA34" s="121">
        <f t="shared" si="17"/>
        <v>0</v>
      </c>
      <c r="AB34" s="121">
        <f t="shared" si="17"/>
        <v>0</v>
      </c>
      <c r="AC34" s="121">
        <f t="shared" si="17"/>
        <v>0</v>
      </c>
      <c r="AD34" s="121">
        <f t="shared" si="17"/>
        <v>0</v>
      </c>
      <c r="AE34" s="121">
        <f t="shared" si="17"/>
        <v>0</v>
      </c>
      <c r="AF34" s="121">
        <f t="shared" si="17"/>
        <v>0</v>
      </c>
      <c r="AG34" s="121">
        <f t="shared" si="17"/>
        <v>0</v>
      </c>
      <c r="AH34" s="121">
        <f t="shared" si="17"/>
        <v>0</v>
      </c>
      <c r="AI34" s="122">
        <f t="shared" si="14"/>
        <v>0</v>
      </c>
      <c r="AJ34" s="275">
        <v>3</v>
      </c>
      <c r="AK34" s="275"/>
      <c r="AL34" s="275"/>
      <c r="AM34" s="278">
        <f>+IF(F12="",0,IF(F12=#REF!,0,IF(F12=#REF!,1.501,IF(F12=#REF!,20.001,0))))</f>
        <v>0</v>
      </c>
      <c r="AN34" s="276">
        <f>+IF(F12="",10000000000,IF(F12=#REF!,1.5,IF(F12=#REF!,20,IF(F12=#REF!,10000000000,10000000000))))</f>
        <v>10000000000</v>
      </c>
      <c r="AV34" s="148"/>
      <c r="AW34" s="148"/>
      <c r="AX34" s="148"/>
      <c r="AY34" s="148"/>
    </row>
    <row r="35" spans="2:51" ht="15" thickBot="1" x14ac:dyDescent="0.4">
      <c r="B35" s="15"/>
      <c r="C35" s="118">
        <f>C13</f>
        <v>4</v>
      </c>
      <c r="D35" s="119">
        <f>X13</f>
        <v>0</v>
      </c>
      <c r="E35" s="119">
        <f t="shared" si="12"/>
        <v>0</v>
      </c>
      <c r="F35" s="119">
        <f t="shared" si="12"/>
        <v>0</v>
      </c>
      <c r="G35" s="119"/>
      <c r="H35" s="119">
        <f t="shared" si="15"/>
        <v>0</v>
      </c>
      <c r="I35" s="123"/>
      <c r="J35" s="121">
        <f>IF($I13&gt;=25,$H35,IF(J$31&lt;=$I13,$H35,IF(J$31&lt;=($I13*($AE13+1)),$H35,0)))-IF($I13="",0,IF(J$31-1&lt;=($I13*$AE13),$F35,0))*IF(OR($AF13=0,$AF13&gt;25),0,IF(MOD(J$31,$I13)=0,1,0))</f>
        <v>0</v>
      </c>
      <c r="K35" s="121">
        <f t="shared" ref="K35:AH35" si="18">IF($I13&gt;=25,$H35,IF(K$31&lt;=$I13,$H35,IF(K$31&lt;=($I13*($AE13+1)),$H35,0)))-IF($I13="",0,IF(K$31-1&lt;=($I13*$AE13),$F35,0))*IF(OR($AF13=0,$AF13&gt;25),0,IF(MOD(K$31-1,$I13)=0,1,0))</f>
        <v>0</v>
      </c>
      <c r="L35" s="121">
        <f t="shared" si="18"/>
        <v>0</v>
      </c>
      <c r="M35" s="121">
        <f t="shared" si="18"/>
        <v>0</v>
      </c>
      <c r="N35" s="121">
        <f t="shared" si="18"/>
        <v>0</v>
      </c>
      <c r="O35" s="121">
        <f t="shared" si="18"/>
        <v>0</v>
      </c>
      <c r="P35" s="121">
        <f t="shared" si="18"/>
        <v>0</v>
      </c>
      <c r="Q35" s="121">
        <f t="shared" si="18"/>
        <v>0</v>
      </c>
      <c r="R35" s="121">
        <f t="shared" si="18"/>
        <v>0</v>
      </c>
      <c r="S35" s="121">
        <f t="shared" si="18"/>
        <v>0</v>
      </c>
      <c r="T35" s="121">
        <f t="shared" si="18"/>
        <v>0</v>
      </c>
      <c r="U35" s="121">
        <f t="shared" si="18"/>
        <v>0</v>
      </c>
      <c r="V35" s="121">
        <f t="shared" si="18"/>
        <v>0</v>
      </c>
      <c r="W35" s="121">
        <f t="shared" si="18"/>
        <v>0</v>
      </c>
      <c r="X35" s="121">
        <f t="shared" si="18"/>
        <v>0</v>
      </c>
      <c r="Y35" s="121">
        <f t="shared" si="18"/>
        <v>0</v>
      </c>
      <c r="Z35" s="121">
        <f t="shared" si="18"/>
        <v>0</v>
      </c>
      <c r="AA35" s="121">
        <f t="shared" si="18"/>
        <v>0</v>
      </c>
      <c r="AB35" s="121">
        <f t="shared" si="18"/>
        <v>0</v>
      </c>
      <c r="AC35" s="121">
        <f t="shared" si="18"/>
        <v>0</v>
      </c>
      <c r="AD35" s="121">
        <f t="shared" si="18"/>
        <v>0</v>
      </c>
      <c r="AE35" s="121">
        <f t="shared" si="18"/>
        <v>0</v>
      </c>
      <c r="AF35" s="121">
        <f t="shared" si="18"/>
        <v>0</v>
      </c>
      <c r="AG35" s="121">
        <f t="shared" si="18"/>
        <v>0</v>
      </c>
      <c r="AH35" s="121">
        <f t="shared" si="18"/>
        <v>0</v>
      </c>
      <c r="AI35" s="122">
        <f t="shared" si="14"/>
        <v>0</v>
      </c>
      <c r="AJ35" s="275">
        <v>4</v>
      </c>
      <c r="AK35" s="275"/>
      <c r="AL35" s="275"/>
      <c r="AM35" s="278">
        <f>+IF(F13="",0,IF(F13=#REF!,0,IF(F13=#REF!,1.501,IF(F13=#REF!,20.001,0))))</f>
        <v>0</v>
      </c>
      <c r="AN35" s="276">
        <f>+IF(F13="",10000000000,IF(F13=#REF!,1.5,IF(F13=#REF!,20,IF(F13=#REF!,10000000000,10000000000))))</f>
        <v>10000000000</v>
      </c>
      <c r="AV35" s="148"/>
      <c r="AW35" s="148"/>
      <c r="AX35" s="148"/>
      <c r="AY35" s="148"/>
    </row>
    <row r="36" spans="2:51" ht="15" customHeight="1" thickBot="1" x14ac:dyDescent="0.4">
      <c r="B36" s="15"/>
      <c r="C36" s="723">
        <f>C14</f>
        <v>5</v>
      </c>
      <c r="D36" s="724">
        <f>X14</f>
        <v>0</v>
      </c>
      <c r="E36" s="724">
        <f t="shared" si="12"/>
        <v>0</v>
      </c>
      <c r="F36" s="724">
        <f t="shared" si="12"/>
        <v>0</v>
      </c>
      <c r="G36" s="724"/>
      <c r="H36" s="724">
        <f t="shared" si="15"/>
        <v>0</v>
      </c>
      <c r="I36" s="726"/>
      <c r="J36" s="121">
        <f>IF($I14&gt;=25,$H36,IF(J$31&lt;=$I14,$H36,IF(J$31&lt;=($I14*($AE14+1)),$H36,0)))-IF($I14="",0,IF(J$31-1&lt;=($I14*$AE14),$F36,0))*IF(OR($AF14=0,$AF14&gt;25),0,IF(MOD(J$31,$I14)=0,1,0))</f>
        <v>0</v>
      </c>
      <c r="K36" s="121">
        <f t="shared" ref="K36:AH36" si="19">IF($I14&gt;=25,$H36,IF(K$31&lt;=$I14,$H36,IF(K$31&lt;=($I14*($AE14+1)),$H36,0)))-IF($I14="",0,IF(K$31-1&lt;=($I14*$AE14),$F36,0))*IF(OR($AF14=0,$AF14&gt;25),0,IF(MOD(K$31-1,$I14)=0,1,0))</f>
        <v>0</v>
      </c>
      <c r="L36" s="121">
        <f t="shared" si="19"/>
        <v>0</v>
      </c>
      <c r="M36" s="121">
        <f t="shared" si="19"/>
        <v>0</v>
      </c>
      <c r="N36" s="121">
        <f t="shared" si="19"/>
        <v>0</v>
      </c>
      <c r="O36" s="121">
        <f t="shared" si="19"/>
        <v>0</v>
      </c>
      <c r="P36" s="121">
        <f t="shared" si="19"/>
        <v>0</v>
      </c>
      <c r="Q36" s="121">
        <f t="shared" si="19"/>
        <v>0</v>
      </c>
      <c r="R36" s="121">
        <f t="shared" si="19"/>
        <v>0</v>
      </c>
      <c r="S36" s="121">
        <f t="shared" si="19"/>
        <v>0</v>
      </c>
      <c r="T36" s="121">
        <f t="shared" si="19"/>
        <v>0</v>
      </c>
      <c r="U36" s="121">
        <f t="shared" si="19"/>
        <v>0</v>
      </c>
      <c r="V36" s="121">
        <f t="shared" si="19"/>
        <v>0</v>
      </c>
      <c r="W36" s="121">
        <f t="shared" si="19"/>
        <v>0</v>
      </c>
      <c r="X36" s="121">
        <f t="shared" si="19"/>
        <v>0</v>
      </c>
      <c r="Y36" s="121">
        <f t="shared" si="19"/>
        <v>0</v>
      </c>
      <c r="Z36" s="121">
        <f t="shared" si="19"/>
        <v>0</v>
      </c>
      <c r="AA36" s="121">
        <f t="shared" si="19"/>
        <v>0</v>
      </c>
      <c r="AB36" s="121">
        <f t="shared" si="19"/>
        <v>0</v>
      </c>
      <c r="AC36" s="121">
        <f t="shared" si="19"/>
        <v>0</v>
      </c>
      <c r="AD36" s="121">
        <f t="shared" si="19"/>
        <v>0</v>
      </c>
      <c r="AE36" s="121">
        <f t="shared" si="19"/>
        <v>0</v>
      </c>
      <c r="AF36" s="121">
        <f t="shared" si="19"/>
        <v>0</v>
      </c>
      <c r="AG36" s="121">
        <f t="shared" si="19"/>
        <v>0</v>
      </c>
      <c r="AH36" s="121">
        <f t="shared" si="19"/>
        <v>0</v>
      </c>
      <c r="AI36" s="122">
        <f t="shared" si="14"/>
        <v>0</v>
      </c>
      <c r="AJ36" s="275">
        <v>5</v>
      </c>
      <c r="AK36" s="275"/>
      <c r="AL36" s="275"/>
      <c r="AM36" s="278">
        <f>+IF(F14="",0,IF(F14=#REF!,0,IF(F14=#REF!,1.501,IF(F14=#REF!,20.001,0))))</f>
        <v>0</v>
      </c>
      <c r="AN36" s="276">
        <f>+IF(F14="",10000000000,IF(F14=#REF!,1.5,IF(F14=#REF!,20,IF(F14=#REF!,10000000000,10000000000))))</f>
        <v>10000000000</v>
      </c>
      <c r="AV36" s="148"/>
      <c r="AW36" s="148"/>
      <c r="AX36" s="148"/>
      <c r="AY36" s="148"/>
    </row>
    <row r="37" spans="2:51" ht="15" thickBot="1" x14ac:dyDescent="0.4">
      <c r="B37" s="15"/>
      <c r="C37" s="118">
        <f>C16</f>
        <v>6</v>
      </c>
      <c r="D37" s="124">
        <f>X16</f>
        <v>0</v>
      </c>
      <c r="E37" s="124">
        <f t="shared" ref="E37:F41" si="20">AC16</f>
        <v>0</v>
      </c>
      <c r="F37" s="124">
        <f t="shared" si="20"/>
        <v>0</v>
      </c>
      <c r="G37" s="124"/>
      <c r="H37" s="119">
        <f t="shared" si="15"/>
        <v>0</v>
      </c>
      <c r="I37" s="125"/>
      <c r="J37" s="121">
        <f>IF($I16&gt;=25,$H37,IF(J$31&lt;=$I16,$H37,IF(J$31&lt;=($I16*($AE16+1)),$H37,0)))-IF(J$31-1&lt;=($I16*$AE16),$F37,0)*IF(OR($AF16=0,$AF16&gt;25),0,IF(MOD(J$31,$I16)=0,1,0))</f>
        <v>0</v>
      </c>
      <c r="K37" s="121">
        <f t="shared" ref="K37:AH37" si="21">IF($I16&gt;=25,$H37,IF(K$31&lt;=$I16,$H37,IF(K$31&lt;=($I16*($AE16+1)),$H37,0)))-IF(K$31-1&lt;=($I16*$AE16),$F37,0)*IF(OR($AF16=0,$AF16&gt;25),0,IF(MOD(K$31-1,$I16)=0,1,0))</f>
        <v>0</v>
      </c>
      <c r="L37" s="121">
        <f t="shared" si="21"/>
        <v>0</v>
      </c>
      <c r="M37" s="121">
        <f t="shared" si="21"/>
        <v>0</v>
      </c>
      <c r="N37" s="121">
        <f t="shared" si="21"/>
        <v>0</v>
      </c>
      <c r="O37" s="121">
        <f t="shared" si="21"/>
        <v>0</v>
      </c>
      <c r="P37" s="121">
        <f t="shared" si="21"/>
        <v>0</v>
      </c>
      <c r="Q37" s="121">
        <f t="shared" si="21"/>
        <v>0</v>
      </c>
      <c r="R37" s="121">
        <f t="shared" si="21"/>
        <v>0</v>
      </c>
      <c r="S37" s="121">
        <f t="shared" si="21"/>
        <v>0</v>
      </c>
      <c r="T37" s="121">
        <f t="shared" si="21"/>
        <v>0</v>
      </c>
      <c r="U37" s="121">
        <f t="shared" si="21"/>
        <v>0</v>
      </c>
      <c r="V37" s="121">
        <f t="shared" si="21"/>
        <v>0</v>
      </c>
      <c r="W37" s="121">
        <f t="shared" si="21"/>
        <v>0</v>
      </c>
      <c r="X37" s="121">
        <f t="shared" si="21"/>
        <v>0</v>
      </c>
      <c r="Y37" s="121">
        <f t="shared" si="21"/>
        <v>0</v>
      </c>
      <c r="Z37" s="121">
        <f t="shared" si="21"/>
        <v>0</v>
      </c>
      <c r="AA37" s="121">
        <f t="shared" si="21"/>
        <v>0</v>
      </c>
      <c r="AB37" s="121">
        <f t="shared" si="21"/>
        <v>0</v>
      </c>
      <c r="AC37" s="121">
        <f t="shared" si="21"/>
        <v>0</v>
      </c>
      <c r="AD37" s="121">
        <f t="shared" si="21"/>
        <v>0</v>
      </c>
      <c r="AE37" s="121">
        <f t="shared" si="21"/>
        <v>0</v>
      </c>
      <c r="AF37" s="121">
        <f t="shared" si="21"/>
        <v>0</v>
      </c>
      <c r="AG37" s="121">
        <f t="shared" si="21"/>
        <v>0</v>
      </c>
      <c r="AH37" s="121">
        <f t="shared" si="21"/>
        <v>0</v>
      </c>
      <c r="AI37" s="122">
        <f t="shared" si="14"/>
        <v>0</v>
      </c>
      <c r="AJ37" s="275"/>
      <c r="AK37" s="275"/>
      <c r="AL37" s="275"/>
      <c r="AM37" s="275"/>
      <c r="AN37" s="276"/>
      <c r="AV37" s="148"/>
      <c r="AW37" s="148"/>
      <c r="AX37" s="148"/>
      <c r="AY37" s="148"/>
    </row>
    <row r="38" spans="2:51" ht="15" thickBot="1" x14ac:dyDescent="0.4">
      <c r="B38" s="15"/>
      <c r="C38" s="723">
        <f>C17</f>
        <v>7</v>
      </c>
      <c r="D38" s="724">
        <f>X17</f>
        <v>0</v>
      </c>
      <c r="E38" s="724">
        <f t="shared" si="20"/>
        <v>0</v>
      </c>
      <c r="F38" s="724">
        <f t="shared" si="20"/>
        <v>0</v>
      </c>
      <c r="G38" s="724"/>
      <c r="H38" s="724">
        <f t="shared" si="15"/>
        <v>0</v>
      </c>
      <c r="I38" s="727"/>
      <c r="J38" s="121">
        <f>IF($I17&gt;=25,$H38,IF(J$31&lt;=$I17,$H38,IF(J$31&lt;=($I17*($AE17+1)),$H38,0)))-IF(J$31-1&lt;=($I17*$AE17),$F38,0)*IF(OR($AF17=0,$AF17&gt;25),0,IF(MOD(J$31,$I17)=0,1,0))</f>
        <v>0</v>
      </c>
      <c r="K38" s="121">
        <f t="shared" ref="K38:AH38" si="22">IF($I17&gt;=25,$H38,IF(K$31&lt;=$I17,$H38,IF(K$31&lt;=($I17*($AE17+1)),$H38,0)))-IF(K$31-1&lt;=($I17*$AE17),$F38,0)*IF(OR($AF17=0,$AF17&gt;25),0,IF(MOD(K$31-1,$I17)=0,1,0))</f>
        <v>0</v>
      </c>
      <c r="L38" s="121">
        <f t="shared" si="22"/>
        <v>0</v>
      </c>
      <c r="M38" s="121">
        <f t="shared" si="22"/>
        <v>0</v>
      </c>
      <c r="N38" s="121">
        <f t="shared" si="22"/>
        <v>0</v>
      </c>
      <c r="O38" s="121">
        <f t="shared" si="22"/>
        <v>0</v>
      </c>
      <c r="P38" s="121">
        <f t="shared" si="22"/>
        <v>0</v>
      </c>
      <c r="Q38" s="121">
        <f t="shared" si="22"/>
        <v>0</v>
      </c>
      <c r="R38" s="121">
        <f t="shared" si="22"/>
        <v>0</v>
      </c>
      <c r="S38" s="121">
        <f t="shared" si="22"/>
        <v>0</v>
      </c>
      <c r="T38" s="121">
        <f t="shared" si="22"/>
        <v>0</v>
      </c>
      <c r="U38" s="121">
        <f t="shared" si="22"/>
        <v>0</v>
      </c>
      <c r="V38" s="121">
        <f t="shared" si="22"/>
        <v>0</v>
      </c>
      <c r="W38" s="121">
        <f t="shared" si="22"/>
        <v>0</v>
      </c>
      <c r="X38" s="121">
        <f t="shared" si="22"/>
        <v>0</v>
      </c>
      <c r="Y38" s="121">
        <f t="shared" si="22"/>
        <v>0</v>
      </c>
      <c r="Z38" s="121">
        <f t="shared" si="22"/>
        <v>0</v>
      </c>
      <c r="AA38" s="121">
        <f t="shared" si="22"/>
        <v>0</v>
      </c>
      <c r="AB38" s="121">
        <f t="shared" si="22"/>
        <v>0</v>
      </c>
      <c r="AC38" s="121">
        <f t="shared" si="22"/>
        <v>0</v>
      </c>
      <c r="AD38" s="121">
        <f t="shared" si="22"/>
        <v>0</v>
      </c>
      <c r="AE38" s="121">
        <f t="shared" si="22"/>
        <v>0</v>
      </c>
      <c r="AF38" s="121">
        <f t="shared" si="22"/>
        <v>0</v>
      </c>
      <c r="AG38" s="121">
        <f t="shared" si="22"/>
        <v>0</v>
      </c>
      <c r="AH38" s="121">
        <f t="shared" si="22"/>
        <v>0</v>
      </c>
      <c r="AI38" s="122">
        <f>SUM(J38:AH38)</f>
        <v>0</v>
      </c>
      <c r="AJ38" s="275"/>
      <c r="AK38" s="275"/>
      <c r="AL38" s="275"/>
      <c r="AM38" s="275"/>
      <c r="AN38" s="276"/>
      <c r="AV38" s="148"/>
      <c r="AW38" s="148"/>
      <c r="AX38" s="148"/>
      <c r="AY38" s="148"/>
    </row>
    <row r="39" spans="2:51" ht="15" thickBot="1" x14ac:dyDescent="0.4">
      <c r="B39" s="15"/>
      <c r="C39" s="118">
        <f>C18</f>
        <v>8</v>
      </c>
      <c r="D39" s="124">
        <f>X18</f>
        <v>0</v>
      </c>
      <c r="E39" s="124">
        <f t="shared" si="20"/>
        <v>0</v>
      </c>
      <c r="F39" s="124">
        <f t="shared" si="20"/>
        <v>0</v>
      </c>
      <c r="G39" s="124"/>
      <c r="H39" s="119">
        <f t="shared" si="15"/>
        <v>0</v>
      </c>
      <c r="I39" s="125"/>
      <c r="J39" s="121">
        <f>IF($I18&gt;=25,$H39,IF(J$31&lt;=$I18,$H39,IF(J$31&lt;=($I18*($AE18+1)),$H39,0)))-IF(J$31-1&lt;=($I18*$AE18),$F39,0)*IF(OR($AF18=0,$AF18&gt;25),0,IF(MOD(J$31,$I18)=0,1,0))</f>
        <v>0</v>
      </c>
      <c r="K39" s="121">
        <f t="shared" ref="K39:AH39" si="23">IF($I18&gt;=25,$H39,IF(K$31&lt;=$I18,$H39,IF(K$31&lt;=($I18*($AE18+1)),$H39,0)))-IF(K$31-1&lt;=($I18*$AE18),$F39,0)*IF(OR($AF18=0,$AF18&gt;25),0,IF(MOD(K$31-1,$I18)=0,1,0))</f>
        <v>0</v>
      </c>
      <c r="L39" s="121">
        <f t="shared" si="23"/>
        <v>0</v>
      </c>
      <c r="M39" s="121">
        <f t="shared" si="23"/>
        <v>0</v>
      </c>
      <c r="N39" s="121">
        <f t="shared" si="23"/>
        <v>0</v>
      </c>
      <c r="O39" s="121">
        <f t="shared" si="23"/>
        <v>0</v>
      </c>
      <c r="P39" s="121">
        <f t="shared" si="23"/>
        <v>0</v>
      </c>
      <c r="Q39" s="121">
        <f t="shared" si="23"/>
        <v>0</v>
      </c>
      <c r="R39" s="121">
        <f t="shared" si="23"/>
        <v>0</v>
      </c>
      <c r="S39" s="121">
        <f t="shared" si="23"/>
        <v>0</v>
      </c>
      <c r="T39" s="121">
        <f t="shared" si="23"/>
        <v>0</v>
      </c>
      <c r="U39" s="121">
        <f t="shared" si="23"/>
        <v>0</v>
      </c>
      <c r="V39" s="121">
        <f t="shared" si="23"/>
        <v>0</v>
      </c>
      <c r="W39" s="121">
        <f t="shared" si="23"/>
        <v>0</v>
      </c>
      <c r="X39" s="121">
        <f t="shared" si="23"/>
        <v>0</v>
      </c>
      <c r="Y39" s="121">
        <f t="shared" si="23"/>
        <v>0</v>
      </c>
      <c r="Z39" s="121">
        <f t="shared" si="23"/>
        <v>0</v>
      </c>
      <c r="AA39" s="121">
        <f t="shared" si="23"/>
        <v>0</v>
      </c>
      <c r="AB39" s="121">
        <f t="shared" si="23"/>
        <v>0</v>
      </c>
      <c r="AC39" s="121">
        <f t="shared" si="23"/>
        <v>0</v>
      </c>
      <c r="AD39" s="121">
        <f t="shared" si="23"/>
        <v>0</v>
      </c>
      <c r="AE39" s="121">
        <f t="shared" si="23"/>
        <v>0</v>
      </c>
      <c r="AF39" s="121">
        <f t="shared" si="23"/>
        <v>0</v>
      </c>
      <c r="AG39" s="121">
        <f t="shared" si="23"/>
        <v>0</v>
      </c>
      <c r="AH39" s="121">
        <f t="shared" si="23"/>
        <v>0</v>
      </c>
      <c r="AI39" s="122">
        <f t="shared" si="14"/>
        <v>0</v>
      </c>
      <c r="AJ39" s="275"/>
      <c r="AK39" s="275"/>
      <c r="AL39" s="275"/>
      <c r="AM39" s="275"/>
      <c r="AN39" s="276"/>
      <c r="AV39" s="148"/>
      <c r="AW39" s="148"/>
      <c r="AX39" s="148"/>
      <c r="AY39" s="148"/>
    </row>
    <row r="40" spans="2:51" ht="15" thickBot="1" x14ac:dyDescent="0.4">
      <c r="B40" s="15"/>
      <c r="C40" s="723">
        <f>C19</f>
        <v>9</v>
      </c>
      <c r="D40" s="724">
        <f>X19</f>
        <v>0</v>
      </c>
      <c r="E40" s="724">
        <f t="shared" si="20"/>
        <v>0</v>
      </c>
      <c r="F40" s="724">
        <f t="shared" si="20"/>
        <v>0</v>
      </c>
      <c r="G40" s="724"/>
      <c r="H40" s="724">
        <f t="shared" si="15"/>
        <v>0</v>
      </c>
      <c r="I40" s="727"/>
      <c r="J40" s="121">
        <f>IF($I19&gt;=25,$H40,IF(J$31&lt;=$I19,$H40,IF(J$31&lt;=($I19*($AE19+1)),$H40,0)))-IF(J$31-1&lt;=($I19*$AE19),$F40,0)*IF(OR($AF19=0,$AF19&gt;25),0,IF(MOD(J$31,$I19)=0,1,0))</f>
        <v>0</v>
      </c>
      <c r="K40" s="121">
        <f t="shared" ref="K40:AH40" si="24">IF($I19&gt;=25,$H40,IF(K$31&lt;=$I19,$H40,IF(K$31&lt;=($I19*($AE19+1)),$H40,0)))-IF(K$31-1&lt;=($I19*$AE19),$F40,0)*IF(OR($AF19=0,$AF19&gt;25),0,IF(MOD(K$31-1,$I19)=0,1,0))</f>
        <v>0</v>
      </c>
      <c r="L40" s="121">
        <f t="shared" si="24"/>
        <v>0</v>
      </c>
      <c r="M40" s="121">
        <f t="shared" si="24"/>
        <v>0</v>
      </c>
      <c r="N40" s="121">
        <f t="shared" si="24"/>
        <v>0</v>
      </c>
      <c r="O40" s="121">
        <f t="shared" si="24"/>
        <v>0</v>
      </c>
      <c r="P40" s="121">
        <f t="shared" si="24"/>
        <v>0</v>
      </c>
      <c r="Q40" s="121">
        <f t="shared" si="24"/>
        <v>0</v>
      </c>
      <c r="R40" s="121">
        <f t="shared" si="24"/>
        <v>0</v>
      </c>
      <c r="S40" s="121">
        <f t="shared" si="24"/>
        <v>0</v>
      </c>
      <c r="T40" s="121">
        <f t="shared" si="24"/>
        <v>0</v>
      </c>
      <c r="U40" s="121">
        <f t="shared" si="24"/>
        <v>0</v>
      </c>
      <c r="V40" s="121">
        <f t="shared" si="24"/>
        <v>0</v>
      </c>
      <c r="W40" s="121">
        <f t="shared" si="24"/>
        <v>0</v>
      </c>
      <c r="X40" s="121">
        <f t="shared" si="24"/>
        <v>0</v>
      </c>
      <c r="Y40" s="121">
        <f t="shared" si="24"/>
        <v>0</v>
      </c>
      <c r="Z40" s="121">
        <f t="shared" si="24"/>
        <v>0</v>
      </c>
      <c r="AA40" s="121">
        <f t="shared" si="24"/>
        <v>0</v>
      </c>
      <c r="AB40" s="121">
        <f t="shared" si="24"/>
        <v>0</v>
      </c>
      <c r="AC40" s="121">
        <f t="shared" si="24"/>
        <v>0</v>
      </c>
      <c r="AD40" s="121">
        <f t="shared" si="24"/>
        <v>0</v>
      </c>
      <c r="AE40" s="121">
        <f t="shared" si="24"/>
        <v>0</v>
      </c>
      <c r="AF40" s="121">
        <f t="shared" si="24"/>
        <v>0</v>
      </c>
      <c r="AG40" s="121">
        <f t="shared" si="24"/>
        <v>0</v>
      </c>
      <c r="AH40" s="121">
        <f t="shared" si="24"/>
        <v>0</v>
      </c>
      <c r="AI40" s="122">
        <f t="shared" si="14"/>
        <v>0</v>
      </c>
      <c r="AJ40" s="184"/>
      <c r="AK40" s="184"/>
      <c r="AL40" s="184"/>
      <c r="AM40" s="184"/>
      <c r="AN40" s="12"/>
      <c r="AV40" s="148"/>
      <c r="AW40" s="148"/>
      <c r="AX40" s="148"/>
      <c r="AY40" s="148"/>
    </row>
    <row r="41" spans="2:51" ht="15" thickBot="1" x14ac:dyDescent="0.4">
      <c r="B41" s="15"/>
      <c r="C41" s="118">
        <f>C20</f>
        <v>10</v>
      </c>
      <c r="D41" s="124">
        <f>X20</f>
        <v>0</v>
      </c>
      <c r="E41" s="124">
        <f t="shared" si="20"/>
        <v>0</v>
      </c>
      <c r="F41" s="124">
        <f t="shared" si="20"/>
        <v>0</v>
      </c>
      <c r="G41" s="124"/>
      <c r="H41" s="119">
        <f t="shared" si="15"/>
        <v>0</v>
      </c>
      <c r="I41" s="125"/>
      <c r="J41" s="121">
        <f>IF($I20&gt;=25,$H41,IF(J$31&lt;=$I20,$H41,IF(J$31&lt;=($I20*($AE20+1)),$H41,0)))-IF(J$31-1&lt;=($I20*$AE20),$F41,0)*IF(OR($AF20=0,$AF20&gt;25),0,IF(MOD(J$31,$I20)=0,1,0))</f>
        <v>0</v>
      </c>
      <c r="K41" s="121">
        <f t="shared" ref="K41:AH41" si="25">IF($I20&gt;=25,$H41,IF(K$31&lt;=$I20,$H41,IF(K$31&lt;=($I20*($AE20+1)),$H41,0)))-IF(K$31-1&lt;=($I20*$AE20),$F41,0)*IF(OR($AF20=0,$AF20&gt;25),0,IF(MOD(K$31-1,$I20)=0,1,0))</f>
        <v>0</v>
      </c>
      <c r="L41" s="121">
        <f t="shared" si="25"/>
        <v>0</v>
      </c>
      <c r="M41" s="121">
        <f t="shared" si="25"/>
        <v>0</v>
      </c>
      <c r="N41" s="121">
        <f t="shared" si="25"/>
        <v>0</v>
      </c>
      <c r="O41" s="121">
        <f t="shared" si="25"/>
        <v>0</v>
      </c>
      <c r="P41" s="121">
        <f t="shared" si="25"/>
        <v>0</v>
      </c>
      <c r="Q41" s="121">
        <f t="shared" si="25"/>
        <v>0</v>
      </c>
      <c r="R41" s="121">
        <f t="shared" si="25"/>
        <v>0</v>
      </c>
      <c r="S41" s="121">
        <f t="shared" si="25"/>
        <v>0</v>
      </c>
      <c r="T41" s="121">
        <f t="shared" si="25"/>
        <v>0</v>
      </c>
      <c r="U41" s="121">
        <f t="shared" si="25"/>
        <v>0</v>
      </c>
      <c r="V41" s="121">
        <f t="shared" si="25"/>
        <v>0</v>
      </c>
      <c r="W41" s="121">
        <f t="shared" si="25"/>
        <v>0</v>
      </c>
      <c r="X41" s="121">
        <f t="shared" si="25"/>
        <v>0</v>
      </c>
      <c r="Y41" s="121">
        <f t="shared" si="25"/>
        <v>0</v>
      </c>
      <c r="Z41" s="121">
        <f t="shared" si="25"/>
        <v>0</v>
      </c>
      <c r="AA41" s="121">
        <f t="shared" si="25"/>
        <v>0</v>
      </c>
      <c r="AB41" s="121">
        <f t="shared" si="25"/>
        <v>0</v>
      </c>
      <c r="AC41" s="121">
        <f t="shared" si="25"/>
        <v>0</v>
      </c>
      <c r="AD41" s="121">
        <f t="shared" si="25"/>
        <v>0</v>
      </c>
      <c r="AE41" s="121">
        <f t="shared" si="25"/>
        <v>0</v>
      </c>
      <c r="AF41" s="121">
        <f t="shared" si="25"/>
        <v>0</v>
      </c>
      <c r="AG41" s="121">
        <f t="shared" si="25"/>
        <v>0</v>
      </c>
      <c r="AH41" s="121">
        <f t="shared" si="25"/>
        <v>0</v>
      </c>
      <c r="AI41" s="122">
        <f t="shared" si="14"/>
        <v>0</v>
      </c>
      <c r="AJ41" s="184"/>
      <c r="AK41" s="184"/>
      <c r="AL41" s="184"/>
      <c r="AM41" s="184"/>
      <c r="AN41" s="12"/>
      <c r="AV41" s="148"/>
      <c r="AW41" s="148"/>
      <c r="AX41" s="148"/>
      <c r="AY41" s="148"/>
    </row>
    <row r="42" spans="2:51" ht="15" thickBot="1" x14ac:dyDescent="0.4">
      <c r="B42" s="15"/>
      <c r="C42" s="118"/>
      <c r="D42" s="126"/>
      <c r="E42" s="126"/>
      <c r="F42" s="126"/>
      <c r="G42" s="126"/>
      <c r="H42" s="123"/>
      <c r="I42" s="127" t="s">
        <v>39</v>
      </c>
      <c r="J42" s="128">
        <f>SUM(J32:J41)</f>
        <v>0</v>
      </c>
      <c r="K42" s="128">
        <f t="shared" ref="K42:AI42" si="26">SUM(K32:K41)</f>
        <v>0</v>
      </c>
      <c r="L42" s="128">
        <f t="shared" si="26"/>
        <v>0</v>
      </c>
      <c r="M42" s="128">
        <f t="shared" si="26"/>
        <v>0</v>
      </c>
      <c r="N42" s="128">
        <f t="shared" si="26"/>
        <v>0</v>
      </c>
      <c r="O42" s="128">
        <f t="shared" si="26"/>
        <v>0</v>
      </c>
      <c r="P42" s="128">
        <f t="shared" si="26"/>
        <v>0</v>
      </c>
      <c r="Q42" s="128">
        <f t="shared" si="26"/>
        <v>0</v>
      </c>
      <c r="R42" s="128">
        <f t="shared" si="26"/>
        <v>0</v>
      </c>
      <c r="S42" s="128">
        <f t="shared" si="26"/>
        <v>0</v>
      </c>
      <c r="T42" s="128">
        <f t="shared" si="26"/>
        <v>0</v>
      </c>
      <c r="U42" s="128">
        <f t="shared" si="26"/>
        <v>0</v>
      </c>
      <c r="V42" s="128">
        <f t="shared" si="26"/>
        <v>0</v>
      </c>
      <c r="W42" s="128">
        <f t="shared" si="26"/>
        <v>0</v>
      </c>
      <c r="X42" s="128">
        <f t="shared" si="26"/>
        <v>0</v>
      </c>
      <c r="Y42" s="128">
        <f t="shared" si="26"/>
        <v>0</v>
      </c>
      <c r="Z42" s="128">
        <f t="shared" si="26"/>
        <v>0</v>
      </c>
      <c r="AA42" s="128">
        <f t="shared" si="26"/>
        <v>0</v>
      </c>
      <c r="AB42" s="128">
        <f t="shared" si="26"/>
        <v>0</v>
      </c>
      <c r="AC42" s="128">
        <f t="shared" si="26"/>
        <v>0</v>
      </c>
      <c r="AD42" s="128">
        <f t="shared" si="26"/>
        <v>0</v>
      </c>
      <c r="AE42" s="128">
        <f t="shared" si="26"/>
        <v>0</v>
      </c>
      <c r="AF42" s="128">
        <f t="shared" si="26"/>
        <v>0</v>
      </c>
      <c r="AG42" s="128">
        <f t="shared" si="26"/>
        <v>0</v>
      </c>
      <c r="AH42" s="128">
        <f t="shared" si="26"/>
        <v>0</v>
      </c>
      <c r="AI42" s="129">
        <f t="shared" si="26"/>
        <v>0</v>
      </c>
      <c r="AJ42" s="184"/>
      <c r="AK42" s="184"/>
      <c r="AL42" s="184"/>
      <c r="AM42" s="184"/>
      <c r="AN42" s="12"/>
      <c r="AV42" s="148"/>
      <c r="AW42" s="148"/>
      <c r="AX42" s="148"/>
      <c r="AY42" s="148"/>
    </row>
    <row r="43" spans="2:51" ht="15" thickBot="1" x14ac:dyDescent="0.4">
      <c r="B43" s="15"/>
      <c r="C43" s="118"/>
      <c r="D43" s="130"/>
      <c r="E43" s="130"/>
      <c r="F43" s="130"/>
      <c r="G43" s="130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31"/>
      <c r="AJ43" s="184"/>
      <c r="AK43" s="184"/>
      <c r="AL43" s="184"/>
      <c r="AM43" s="184"/>
      <c r="AN43" s="12"/>
      <c r="AV43" s="148"/>
      <c r="AW43" s="148"/>
      <c r="AX43" s="148"/>
      <c r="AY43" s="148"/>
    </row>
    <row r="44" spans="2:51" ht="28.5" customHeight="1" thickBot="1" x14ac:dyDescent="0.4">
      <c r="B44" s="15"/>
      <c r="C44" s="115" t="s">
        <v>37</v>
      </c>
      <c r="D44" s="767" t="s">
        <v>150</v>
      </c>
      <c r="E44" s="132"/>
      <c r="F44" s="132"/>
      <c r="G44" s="132"/>
      <c r="H44" s="979" t="s">
        <v>151</v>
      </c>
      <c r="I44" s="979"/>
      <c r="J44" s="778">
        <v>1</v>
      </c>
      <c r="K44" s="778">
        <v>2</v>
      </c>
      <c r="L44" s="778">
        <v>3</v>
      </c>
      <c r="M44" s="778">
        <v>4</v>
      </c>
      <c r="N44" s="778">
        <v>5</v>
      </c>
      <c r="O44" s="778">
        <v>6</v>
      </c>
      <c r="P44" s="778">
        <v>7</v>
      </c>
      <c r="Q44" s="778">
        <v>8</v>
      </c>
      <c r="R44" s="778">
        <v>9</v>
      </c>
      <c r="S44" s="778">
        <v>10</v>
      </c>
      <c r="T44" s="778">
        <v>11</v>
      </c>
      <c r="U44" s="778">
        <v>12</v>
      </c>
      <c r="V44" s="778">
        <v>13</v>
      </c>
      <c r="W44" s="778">
        <v>14</v>
      </c>
      <c r="X44" s="778">
        <v>15</v>
      </c>
      <c r="Y44" s="778">
        <v>16</v>
      </c>
      <c r="Z44" s="778">
        <v>17</v>
      </c>
      <c r="AA44" s="778">
        <v>18</v>
      </c>
      <c r="AB44" s="778">
        <v>19</v>
      </c>
      <c r="AC44" s="778">
        <v>20</v>
      </c>
      <c r="AD44" s="778">
        <v>21</v>
      </c>
      <c r="AE44" s="778">
        <v>22</v>
      </c>
      <c r="AF44" s="778">
        <v>23</v>
      </c>
      <c r="AG44" s="778">
        <v>24</v>
      </c>
      <c r="AH44" s="778">
        <v>25</v>
      </c>
      <c r="AI44" s="117" t="s">
        <v>38</v>
      </c>
      <c r="AJ44" s="184"/>
      <c r="AK44" s="184"/>
      <c r="AL44" s="184"/>
      <c r="AM44" s="184"/>
      <c r="AN44" s="12"/>
      <c r="AV44" s="148"/>
      <c r="AW44" s="148"/>
      <c r="AX44" s="148"/>
      <c r="AY44" s="148"/>
    </row>
    <row r="45" spans="2:51" ht="15" thickBot="1" x14ac:dyDescent="0.4">
      <c r="B45" s="15"/>
      <c r="C45" s="728">
        <f t="shared" ref="C45:C54" si="27">C32</f>
        <v>1</v>
      </c>
      <c r="D45" s="729">
        <f>W10</f>
        <v>0</v>
      </c>
      <c r="E45" s="730"/>
      <c r="F45" s="730"/>
      <c r="G45" s="730"/>
      <c r="H45" s="729">
        <f>IF(D45="","",D45-E45-F45)</f>
        <v>0</v>
      </c>
      <c r="I45" s="731"/>
      <c r="J45" s="353">
        <f t="shared" ref="J45:AH45" si="28">IF($I10&gt;=25,$H45,IF(J$44&lt;=$I10,$H45,IF(J$44&lt;=($I10*($AE10+1)),$H45,0)))</f>
        <v>0</v>
      </c>
      <c r="K45" s="353">
        <f t="shared" si="28"/>
        <v>0</v>
      </c>
      <c r="L45" s="353">
        <f t="shared" si="28"/>
        <v>0</v>
      </c>
      <c r="M45" s="353">
        <f t="shared" si="28"/>
        <v>0</v>
      </c>
      <c r="N45" s="353">
        <f t="shared" si="28"/>
        <v>0</v>
      </c>
      <c r="O45" s="353">
        <f t="shared" si="28"/>
        <v>0</v>
      </c>
      <c r="P45" s="353">
        <f t="shared" si="28"/>
        <v>0</v>
      </c>
      <c r="Q45" s="353">
        <f t="shared" si="28"/>
        <v>0</v>
      </c>
      <c r="R45" s="353">
        <f t="shared" si="28"/>
        <v>0</v>
      </c>
      <c r="S45" s="353">
        <f t="shared" si="28"/>
        <v>0</v>
      </c>
      <c r="T45" s="353">
        <f t="shared" si="28"/>
        <v>0</v>
      </c>
      <c r="U45" s="353">
        <f t="shared" si="28"/>
        <v>0</v>
      </c>
      <c r="V45" s="353">
        <f t="shared" si="28"/>
        <v>0</v>
      </c>
      <c r="W45" s="353">
        <f t="shared" si="28"/>
        <v>0</v>
      </c>
      <c r="X45" s="353">
        <f t="shared" si="28"/>
        <v>0</v>
      </c>
      <c r="Y45" s="353">
        <f t="shared" si="28"/>
        <v>0</v>
      </c>
      <c r="Z45" s="353">
        <f t="shared" si="28"/>
        <v>0</v>
      </c>
      <c r="AA45" s="353">
        <f t="shared" si="28"/>
        <v>0</v>
      </c>
      <c r="AB45" s="353">
        <f t="shared" si="28"/>
        <v>0</v>
      </c>
      <c r="AC45" s="353">
        <f t="shared" si="28"/>
        <v>0</v>
      </c>
      <c r="AD45" s="353">
        <f t="shared" si="28"/>
        <v>0</v>
      </c>
      <c r="AE45" s="353">
        <f t="shared" si="28"/>
        <v>0</v>
      </c>
      <c r="AF45" s="353">
        <f t="shared" si="28"/>
        <v>0</v>
      </c>
      <c r="AG45" s="353">
        <f t="shared" si="28"/>
        <v>0</v>
      </c>
      <c r="AH45" s="353">
        <f t="shared" si="28"/>
        <v>0</v>
      </c>
      <c r="AI45" s="354">
        <f t="shared" ref="AI45:AI53" si="29">SUM(J45:AH45)</f>
        <v>0</v>
      </c>
      <c r="AJ45" s="184"/>
      <c r="AK45" s="184"/>
      <c r="AL45" s="184"/>
      <c r="AM45" s="184"/>
      <c r="AN45" s="12"/>
      <c r="AV45" s="148"/>
      <c r="AW45" s="148"/>
      <c r="AX45" s="148"/>
      <c r="AY45" s="148"/>
    </row>
    <row r="46" spans="2:51" ht="15" thickBot="1" x14ac:dyDescent="0.4">
      <c r="B46" s="15"/>
      <c r="C46" s="133">
        <f t="shared" si="27"/>
        <v>2</v>
      </c>
      <c r="D46" s="358">
        <f>W11</f>
        <v>0</v>
      </c>
      <c r="E46" s="359"/>
      <c r="F46" s="359"/>
      <c r="G46" s="359"/>
      <c r="H46" s="358">
        <f t="shared" ref="H46:H54" si="30">IF(D46="","",D46-E46-F46)</f>
        <v>0</v>
      </c>
      <c r="I46" s="360"/>
      <c r="J46" s="353">
        <f t="shared" ref="J46:AH46" si="31">IF($I11&gt;=25,$H46,IF(J$44&lt;=$I11,$H46,IF(J$44&lt;=($I11*($AE11+1)),$H46,0)))</f>
        <v>0</v>
      </c>
      <c r="K46" s="353">
        <f t="shared" si="31"/>
        <v>0</v>
      </c>
      <c r="L46" s="353">
        <f t="shared" si="31"/>
        <v>0</v>
      </c>
      <c r="M46" s="353">
        <f t="shared" si="31"/>
        <v>0</v>
      </c>
      <c r="N46" s="353">
        <f t="shared" si="31"/>
        <v>0</v>
      </c>
      <c r="O46" s="353">
        <f t="shared" si="31"/>
        <v>0</v>
      </c>
      <c r="P46" s="353">
        <f t="shared" si="31"/>
        <v>0</v>
      </c>
      <c r="Q46" s="353">
        <f t="shared" si="31"/>
        <v>0</v>
      </c>
      <c r="R46" s="353">
        <f t="shared" si="31"/>
        <v>0</v>
      </c>
      <c r="S46" s="353">
        <f t="shared" si="31"/>
        <v>0</v>
      </c>
      <c r="T46" s="353">
        <f t="shared" si="31"/>
        <v>0</v>
      </c>
      <c r="U46" s="353">
        <f t="shared" si="31"/>
        <v>0</v>
      </c>
      <c r="V46" s="353">
        <f t="shared" si="31"/>
        <v>0</v>
      </c>
      <c r="W46" s="353">
        <f t="shared" si="31"/>
        <v>0</v>
      </c>
      <c r="X46" s="353">
        <f t="shared" si="31"/>
        <v>0</v>
      </c>
      <c r="Y46" s="353">
        <f t="shared" si="31"/>
        <v>0</v>
      </c>
      <c r="Z46" s="353">
        <f t="shared" si="31"/>
        <v>0</v>
      </c>
      <c r="AA46" s="353">
        <f t="shared" si="31"/>
        <v>0</v>
      </c>
      <c r="AB46" s="353">
        <f t="shared" si="31"/>
        <v>0</v>
      </c>
      <c r="AC46" s="353">
        <f t="shared" si="31"/>
        <v>0</v>
      </c>
      <c r="AD46" s="353">
        <f t="shared" si="31"/>
        <v>0</v>
      </c>
      <c r="AE46" s="353">
        <f t="shared" si="31"/>
        <v>0</v>
      </c>
      <c r="AF46" s="353">
        <f t="shared" si="31"/>
        <v>0</v>
      </c>
      <c r="AG46" s="353">
        <f t="shared" si="31"/>
        <v>0</v>
      </c>
      <c r="AH46" s="353">
        <f t="shared" si="31"/>
        <v>0</v>
      </c>
      <c r="AI46" s="354">
        <f t="shared" si="29"/>
        <v>0</v>
      </c>
      <c r="AJ46" s="184"/>
      <c r="AK46" s="184"/>
      <c r="AL46" s="184"/>
      <c r="AM46" s="184"/>
      <c r="AN46" s="12"/>
      <c r="AV46" s="148"/>
      <c r="AW46" s="148"/>
      <c r="AX46" s="148"/>
      <c r="AY46" s="148"/>
    </row>
    <row r="47" spans="2:51" ht="15" thickBot="1" x14ac:dyDescent="0.4">
      <c r="B47" s="15"/>
      <c r="C47" s="728">
        <f t="shared" si="27"/>
        <v>3</v>
      </c>
      <c r="D47" s="729">
        <f>W12</f>
        <v>0</v>
      </c>
      <c r="E47" s="730"/>
      <c r="F47" s="730"/>
      <c r="G47" s="730"/>
      <c r="H47" s="729">
        <f t="shared" si="30"/>
        <v>0</v>
      </c>
      <c r="I47" s="731"/>
      <c r="J47" s="353">
        <f t="shared" ref="J47:AH47" si="32">IF($I12&gt;=25,$H47,IF(J$44&lt;=$I12,$H47,IF(J$44&lt;=($I12*($AE12+1)),$H47,0)))</f>
        <v>0</v>
      </c>
      <c r="K47" s="353">
        <f t="shared" si="32"/>
        <v>0</v>
      </c>
      <c r="L47" s="353">
        <f t="shared" si="32"/>
        <v>0</v>
      </c>
      <c r="M47" s="353">
        <f t="shared" si="32"/>
        <v>0</v>
      </c>
      <c r="N47" s="353">
        <f t="shared" si="32"/>
        <v>0</v>
      </c>
      <c r="O47" s="353">
        <f t="shared" si="32"/>
        <v>0</v>
      </c>
      <c r="P47" s="353">
        <f t="shared" si="32"/>
        <v>0</v>
      </c>
      <c r="Q47" s="353">
        <f t="shared" si="32"/>
        <v>0</v>
      </c>
      <c r="R47" s="353">
        <f t="shared" si="32"/>
        <v>0</v>
      </c>
      <c r="S47" s="353">
        <f t="shared" si="32"/>
        <v>0</v>
      </c>
      <c r="T47" s="353">
        <f t="shared" si="32"/>
        <v>0</v>
      </c>
      <c r="U47" s="353">
        <f t="shared" si="32"/>
        <v>0</v>
      </c>
      <c r="V47" s="353">
        <f t="shared" si="32"/>
        <v>0</v>
      </c>
      <c r="W47" s="353">
        <f t="shared" si="32"/>
        <v>0</v>
      </c>
      <c r="X47" s="353">
        <f t="shared" si="32"/>
        <v>0</v>
      </c>
      <c r="Y47" s="353">
        <f t="shared" si="32"/>
        <v>0</v>
      </c>
      <c r="Z47" s="353">
        <f t="shared" si="32"/>
        <v>0</v>
      </c>
      <c r="AA47" s="353">
        <f t="shared" si="32"/>
        <v>0</v>
      </c>
      <c r="AB47" s="353">
        <f t="shared" si="32"/>
        <v>0</v>
      </c>
      <c r="AC47" s="353">
        <f t="shared" si="32"/>
        <v>0</v>
      </c>
      <c r="AD47" s="353">
        <f t="shared" si="32"/>
        <v>0</v>
      </c>
      <c r="AE47" s="353">
        <f t="shared" si="32"/>
        <v>0</v>
      </c>
      <c r="AF47" s="353">
        <f t="shared" si="32"/>
        <v>0</v>
      </c>
      <c r="AG47" s="353">
        <f t="shared" si="32"/>
        <v>0</v>
      </c>
      <c r="AH47" s="353">
        <f t="shared" si="32"/>
        <v>0</v>
      </c>
      <c r="AI47" s="354">
        <f t="shared" si="29"/>
        <v>0</v>
      </c>
      <c r="AJ47" s="184"/>
      <c r="AK47" s="184"/>
      <c r="AL47" s="184"/>
      <c r="AM47" s="184"/>
      <c r="AN47" s="12"/>
      <c r="AV47" s="148"/>
      <c r="AW47" s="148"/>
      <c r="AX47" s="148"/>
      <c r="AY47" s="148"/>
    </row>
    <row r="48" spans="2:51" ht="15" thickBot="1" x14ac:dyDescent="0.4">
      <c r="B48" s="15"/>
      <c r="C48" s="133">
        <f t="shared" si="27"/>
        <v>4</v>
      </c>
      <c r="D48" s="358">
        <f>W13</f>
        <v>0</v>
      </c>
      <c r="E48" s="359"/>
      <c r="F48" s="359"/>
      <c r="G48" s="359"/>
      <c r="H48" s="358">
        <f t="shared" si="30"/>
        <v>0</v>
      </c>
      <c r="I48" s="360"/>
      <c r="J48" s="353">
        <f t="shared" ref="J48:AH48" si="33">IF($I13&gt;=25,$H48,IF(J$44&lt;=$I13,$H48,IF(J$44&lt;=($I13*($AE13+1)),$H48,0)))</f>
        <v>0</v>
      </c>
      <c r="K48" s="353">
        <f t="shared" si="33"/>
        <v>0</v>
      </c>
      <c r="L48" s="353">
        <f t="shared" si="33"/>
        <v>0</v>
      </c>
      <c r="M48" s="353">
        <f t="shared" si="33"/>
        <v>0</v>
      </c>
      <c r="N48" s="353">
        <f t="shared" si="33"/>
        <v>0</v>
      </c>
      <c r="O48" s="353">
        <f t="shared" si="33"/>
        <v>0</v>
      </c>
      <c r="P48" s="353">
        <f t="shared" si="33"/>
        <v>0</v>
      </c>
      <c r="Q48" s="353">
        <f t="shared" si="33"/>
        <v>0</v>
      </c>
      <c r="R48" s="353">
        <f t="shared" si="33"/>
        <v>0</v>
      </c>
      <c r="S48" s="353">
        <f t="shared" si="33"/>
        <v>0</v>
      </c>
      <c r="T48" s="353">
        <f t="shared" si="33"/>
        <v>0</v>
      </c>
      <c r="U48" s="353">
        <f t="shared" si="33"/>
        <v>0</v>
      </c>
      <c r="V48" s="353">
        <f t="shared" si="33"/>
        <v>0</v>
      </c>
      <c r="W48" s="353">
        <f t="shared" si="33"/>
        <v>0</v>
      </c>
      <c r="X48" s="353">
        <f t="shared" si="33"/>
        <v>0</v>
      </c>
      <c r="Y48" s="353">
        <f t="shared" si="33"/>
        <v>0</v>
      </c>
      <c r="Z48" s="353">
        <f t="shared" si="33"/>
        <v>0</v>
      </c>
      <c r="AA48" s="353">
        <f t="shared" si="33"/>
        <v>0</v>
      </c>
      <c r="AB48" s="353">
        <f t="shared" si="33"/>
        <v>0</v>
      </c>
      <c r="AC48" s="353">
        <f t="shared" si="33"/>
        <v>0</v>
      </c>
      <c r="AD48" s="353">
        <f t="shared" si="33"/>
        <v>0</v>
      </c>
      <c r="AE48" s="353">
        <f t="shared" si="33"/>
        <v>0</v>
      </c>
      <c r="AF48" s="353">
        <f t="shared" si="33"/>
        <v>0</v>
      </c>
      <c r="AG48" s="353">
        <f t="shared" si="33"/>
        <v>0</v>
      </c>
      <c r="AH48" s="353">
        <f t="shared" si="33"/>
        <v>0</v>
      </c>
      <c r="AI48" s="354">
        <f t="shared" si="29"/>
        <v>0</v>
      </c>
      <c r="AJ48" s="184"/>
      <c r="AK48" s="184"/>
      <c r="AL48" s="184"/>
      <c r="AM48" s="184"/>
      <c r="AN48" s="12"/>
    </row>
    <row r="49" spans="2:40" ht="15" thickBot="1" x14ac:dyDescent="0.4">
      <c r="B49" s="15"/>
      <c r="C49" s="732">
        <f t="shared" si="27"/>
        <v>5</v>
      </c>
      <c r="D49" s="729">
        <f>W14</f>
        <v>0</v>
      </c>
      <c r="E49" s="730"/>
      <c r="F49" s="730"/>
      <c r="G49" s="730"/>
      <c r="H49" s="729">
        <f t="shared" si="30"/>
        <v>0</v>
      </c>
      <c r="I49" s="731"/>
      <c r="J49" s="353">
        <f t="shared" ref="J49:AH49" si="34">IF($I14&gt;=25,$H49,IF(J$44&lt;=$I14,$H49,IF(J$44&lt;=($I14*($AE14+1)),$H49,0)))</f>
        <v>0</v>
      </c>
      <c r="K49" s="353">
        <f t="shared" si="34"/>
        <v>0</v>
      </c>
      <c r="L49" s="353">
        <f t="shared" si="34"/>
        <v>0</v>
      </c>
      <c r="M49" s="353">
        <f t="shared" si="34"/>
        <v>0</v>
      </c>
      <c r="N49" s="353">
        <f t="shared" si="34"/>
        <v>0</v>
      </c>
      <c r="O49" s="353">
        <f t="shared" si="34"/>
        <v>0</v>
      </c>
      <c r="P49" s="353">
        <f t="shared" si="34"/>
        <v>0</v>
      </c>
      <c r="Q49" s="353">
        <f t="shared" si="34"/>
        <v>0</v>
      </c>
      <c r="R49" s="353">
        <f t="shared" si="34"/>
        <v>0</v>
      </c>
      <c r="S49" s="353">
        <f t="shared" si="34"/>
        <v>0</v>
      </c>
      <c r="T49" s="353">
        <f t="shared" si="34"/>
        <v>0</v>
      </c>
      <c r="U49" s="353">
        <f t="shared" si="34"/>
        <v>0</v>
      </c>
      <c r="V49" s="353">
        <f t="shared" si="34"/>
        <v>0</v>
      </c>
      <c r="W49" s="353">
        <f t="shared" si="34"/>
        <v>0</v>
      </c>
      <c r="X49" s="353">
        <f t="shared" si="34"/>
        <v>0</v>
      </c>
      <c r="Y49" s="353">
        <f t="shared" si="34"/>
        <v>0</v>
      </c>
      <c r="Z49" s="353">
        <f t="shared" si="34"/>
        <v>0</v>
      </c>
      <c r="AA49" s="353">
        <f t="shared" si="34"/>
        <v>0</v>
      </c>
      <c r="AB49" s="353">
        <f t="shared" si="34"/>
        <v>0</v>
      </c>
      <c r="AC49" s="353">
        <f t="shared" si="34"/>
        <v>0</v>
      </c>
      <c r="AD49" s="353">
        <f t="shared" si="34"/>
        <v>0</v>
      </c>
      <c r="AE49" s="353">
        <f t="shared" si="34"/>
        <v>0</v>
      </c>
      <c r="AF49" s="353">
        <f t="shared" si="34"/>
        <v>0</v>
      </c>
      <c r="AG49" s="353">
        <f t="shared" si="34"/>
        <v>0</v>
      </c>
      <c r="AH49" s="353">
        <f t="shared" si="34"/>
        <v>0</v>
      </c>
      <c r="AI49" s="354">
        <f t="shared" si="29"/>
        <v>0</v>
      </c>
      <c r="AJ49" s="184"/>
      <c r="AK49" s="184"/>
      <c r="AL49" s="184"/>
      <c r="AM49" s="184"/>
      <c r="AN49" s="12"/>
    </row>
    <row r="50" spans="2:40" ht="15" thickBot="1" x14ac:dyDescent="0.4">
      <c r="B50" s="15"/>
      <c r="C50" s="135">
        <f t="shared" si="27"/>
        <v>6</v>
      </c>
      <c r="D50" s="358">
        <f>W16</f>
        <v>0</v>
      </c>
      <c r="E50" s="361"/>
      <c r="F50" s="361"/>
      <c r="G50" s="361"/>
      <c r="H50" s="358">
        <f t="shared" si="30"/>
        <v>0</v>
      </c>
      <c r="I50" s="362"/>
      <c r="J50" s="353">
        <f t="shared" ref="J50:AH50" si="35">IF($I16&gt;=25,$H50,IF(J$44&lt;=$I16,$H50,IF(J$44&lt;=($I16*($AE16+1)),$H50,0)))</f>
        <v>0</v>
      </c>
      <c r="K50" s="353">
        <f t="shared" si="35"/>
        <v>0</v>
      </c>
      <c r="L50" s="353">
        <f t="shared" si="35"/>
        <v>0</v>
      </c>
      <c r="M50" s="353">
        <f t="shared" si="35"/>
        <v>0</v>
      </c>
      <c r="N50" s="353">
        <f t="shared" si="35"/>
        <v>0</v>
      </c>
      <c r="O50" s="353">
        <f t="shared" si="35"/>
        <v>0</v>
      </c>
      <c r="P50" s="353">
        <f t="shared" si="35"/>
        <v>0</v>
      </c>
      <c r="Q50" s="353">
        <f t="shared" si="35"/>
        <v>0</v>
      </c>
      <c r="R50" s="353">
        <f t="shared" si="35"/>
        <v>0</v>
      </c>
      <c r="S50" s="353">
        <f t="shared" si="35"/>
        <v>0</v>
      </c>
      <c r="T50" s="353">
        <f t="shared" si="35"/>
        <v>0</v>
      </c>
      <c r="U50" s="353">
        <f t="shared" si="35"/>
        <v>0</v>
      </c>
      <c r="V50" s="353">
        <f t="shared" si="35"/>
        <v>0</v>
      </c>
      <c r="W50" s="353">
        <f t="shared" si="35"/>
        <v>0</v>
      </c>
      <c r="X50" s="353">
        <f t="shared" si="35"/>
        <v>0</v>
      </c>
      <c r="Y50" s="353">
        <f t="shared" si="35"/>
        <v>0</v>
      </c>
      <c r="Z50" s="353">
        <f t="shared" si="35"/>
        <v>0</v>
      </c>
      <c r="AA50" s="353">
        <f t="shared" si="35"/>
        <v>0</v>
      </c>
      <c r="AB50" s="353">
        <f t="shared" si="35"/>
        <v>0</v>
      </c>
      <c r="AC50" s="353">
        <f t="shared" si="35"/>
        <v>0</v>
      </c>
      <c r="AD50" s="353">
        <f t="shared" si="35"/>
        <v>0</v>
      </c>
      <c r="AE50" s="353">
        <f t="shared" si="35"/>
        <v>0</v>
      </c>
      <c r="AF50" s="353">
        <f t="shared" si="35"/>
        <v>0</v>
      </c>
      <c r="AG50" s="353">
        <f t="shared" si="35"/>
        <v>0</v>
      </c>
      <c r="AH50" s="353">
        <f t="shared" si="35"/>
        <v>0</v>
      </c>
      <c r="AI50" s="354">
        <f t="shared" si="29"/>
        <v>0</v>
      </c>
      <c r="AJ50" s="184"/>
      <c r="AK50" s="184"/>
      <c r="AL50" s="184"/>
      <c r="AM50" s="184"/>
      <c r="AN50" s="12"/>
    </row>
    <row r="51" spans="2:40" ht="15" thickBot="1" x14ac:dyDescent="0.4">
      <c r="B51" s="15"/>
      <c r="C51" s="732">
        <f t="shared" si="27"/>
        <v>7</v>
      </c>
      <c r="D51" s="729">
        <f>W17</f>
        <v>0</v>
      </c>
      <c r="E51" s="733"/>
      <c r="F51" s="733"/>
      <c r="G51" s="733"/>
      <c r="H51" s="729">
        <f t="shared" si="30"/>
        <v>0</v>
      </c>
      <c r="I51" s="734"/>
      <c r="J51" s="353">
        <f t="shared" ref="J51:AH51" si="36">IF($I17&gt;=25,$H51,IF(J$44&lt;=$I17,$H51,IF(J$44&lt;=($I17*($AE17+1)),$H51,0)))</f>
        <v>0</v>
      </c>
      <c r="K51" s="353">
        <f t="shared" si="36"/>
        <v>0</v>
      </c>
      <c r="L51" s="353">
        <f t="shared" si="36"/>
        <v>0</v>
      </c>
      <c r="M51" s="353">
        <f t="shared" si="36"/>
        <v>0</v>
      </c>
      <c r="N51" s="353">
        <f t="shared" si="36"/>
        <v>0</v>
      </c>
      <c r="O51" s="353">
        <f t="shared" si="36"/>
        <v>0</v>
      </c>
      <c r="P51" s="353">
        <f t="shared" si="36"/>
        <v>0</v>
      </c>
      <c r="Q51" s="353">
        <f t="shared" si="36"/>
        <v>0</v>
      </c>
      <c r="R51" s="353">
        <f t="shared" si="36"/>
        <v>0</v>
      </c>
      <c r="S51" s="353">
        <f t="shared" si="36"/>
        <v>0</v>
      </c>
      <c r="T51" s="353">
        <f t="shared" si="36"/>
        <v>0</v>
      </c>
      <c r="U51" s="353">
        <f t="shared" si="36"/>
        <v>0</v>
      </c>
      <c r="V51" s="353">
        <f t="shared" si="36"/>
        <v>0</v>
      </c>
      <c r="W51" s="353">
        <f t="shared" si="36"/>
        <v>0</v>
      </c>
      <c r="X51" s="353">
        <f t="shared" si="36"/>
        <v>0</v>
      </c>
      <c r="Y51" s="353">
        <f t="shared" si="36"/>
        <v>0</v>
      </c>
      <c r="Z51" s="353">
        <f t="shared" si="36"/>
        <v>0</v>
      </c>
      <c r="AA51" s="353">
        <f t="shared" si="36"/>
        <v>0</v>
      </c>
      <c r="AB51" s="353">
        <f t="shared" si="36"/>
        <v>0</v>
      </c>
      <c r="AC51" s="353">
        <f t="shared" si="36"/>
        <v>0</v>
      </c>
      <c r="AD51" s="353">
        <f t="shared" si="36"/>
        <v>0</v>
      </c>
      <c r="AE51" s="353">
        <f t="shared" si="36"/>
        <v>0</v>
      </c>
      <c r="AF51" s="353">
        <f t="shared" si="36"/>
        <v>0</v>
      </c>
      <c r="AG51" s="353">
        <f t="shared" si="36"/>
        <v>0</v>
      </c>
      <c r="AH51" s="353">
        <f t="shared" si="36"/>
        <v>0</v>
      </c>
      <c r="AI51" s="354">
        <f t="shared" si="29"/>
        <v>0</v>
      </c>
      <c r="AJ51" s="184"/>
      <c r="AK51" s="184"/>
      <c r="AL51" s="184"/>
      <c r="AM51" s="184"/>
      <c r="AN51" s="12"/>
    </row>
    <row r="52" spans="2:40" ht="15" thickBot="1" x14ac:dyDescent="0.4">
      <c r="B52" s="15"/>
      <c r="C52" s="135">
        <f t="shared" si="27"/>
        <v>8</v>
      </c>
      <c r="D52" s="358">
        <f>W18</f>
        <v>0</v>
      </c>
      <c r="E52" s="361"/>
      <c r="F52" s="361"/>
      <c r="G52" s="361"/>
      <c r="H52" s="358">
        <f t="shared" si="30"/>
        <v>0</v>
      </c>
      <c r="I52" s="362"/>
      <c r="J52" s="353">
        <f t="shared" ref="J52:AH52" si="37">IF($I18&gt;=25,$H52,IF(J$44&lt;=$I18,$H52,IF(J$44&lt;=($I18*($AE18+1)),$H52,0)))</f>
        <v>0</v>
      </c>
      <c r="K52" s="353">
        <f t="shared" si="37"/>
        <v>0</v>
      </c>
      <c r="L52" s="353">
        <f t="shared" si="37"/>
        <v>0</v>
      </c>
      <c r="M52" s="353">
        <f t="shared" si="37"/>
        <v>0</v>
      </c>
      <c r="N52" s="353">
        <f t="shared" si="37"/>
        <v>0</v>
      </c>
      <c r="O52" s="353">
        <f t="shared" si="37"/>
        <v>0</v>
      </c>
      <c r="P52" s="353">
        <f t="shared" si="37"/>
        <v>0</v>
      </c>
      <c r="Q52" s="353">
        <f t="shared" si="37"/>
        <v>0</v>
      </c>
      <c r="R52" s="353">
        <f t="shared" si="37"/>
        <v>0</v>
      </c>
      <c r="S52" s="353">
        <f t="shared" si="37"/>
        <v>0</v>
      </c>
      <c r="T52" s="353">
        <f t="shared" si="37"/>
        <v>0</v>
      </c>
      <c r="U52" s="353">
        <f t="shared" si="37"/>
        <v>0</v>
      </c>
      <c r="V52" s="353">
        <f t="shared" si="37"/>
        <v>0</v>
      </c>
      <c r="W52" s="353">
        <f t="shared" si="37"/>
        <v>0</v>
      </c>
      <c r="X52" s="353">
        <f t="shared" si="37"/>
        <v>0</v>
      </c>
      <c r="Y52" s="353">
        <f t="shared" si="37"/>
        <v>0</v>
      </c>
      <c r="Z52" s="353">
        <f t="shared" si="37"/>
        <v>0</v>
      </c>
      <c r="AA52" s="353">
        <f t="shared" si="37"/>
        <v>0</v>
      </c>
      <c r="AB52" s="353">
        <f t="shared" si="37"/>
        <v>0</v>
      </c>
      <c r="AC52" s="353">
        <f t="shared" si="37"/>
        <v>0</v>
      </c>
      <c r="AD52" s="353">
        <f t="shared" si="37"/>
        <v>0</v>
      </c>
      <c r="AE52" s="353">
        <f t="shared" si="37"/>
        <v>0</v>
      </c>
      <c r="AF52" s="353">
        <f t="shared" si="37"/>
        <v>0</v>
      </c>
      <c r="AG52" s="353">
        <f t="shared" si="37"/>
        <v>0</v>
      </c>
      <c r="AH52" s="353">
        <f t="shared" si="37"/>
        <v>0</v>
      </c>
      <c r="AI52" s="354">
        <f t="shared" si="29"/>
        <v>0</v>
      </c>
      <c r="AJ52" s="184"/>
      <c r="AK52" s="184"/>
      <c r="AL52" s="184"/>
      <c r="AM52" s="184"/>
      <c r="AN52" s="12"/>
    </row>
    <row r="53" spans="2:40" ht="15" thickBot="1" x14ac:dyDescent="0.4">
      <c r="B53" s="15"/>
      <c r="C53" s="732">
        <f t="shared" si="27"/>
        <v>9</v>
      </c>
      <c r="D53" s="729">
        <f>W19</f>
        <v>0</v>
      </c>
      <c r="E53" s="733"/>
      <c r="F53" s="733"/>
      <c r="G53" s="733"/>
      <c r="H53" s="729">
        <f t="shared" si="30"/>
        <v>0</v>
      </c>
      <c r="I53" s="734"/>
      <c r="J53" s="353">
        <f t="shared" ref="J53:AH53" si="38">IF($I19&gt;=25,$H53,IF(J$44&lt;=$I19,$H53,IF(J$44&lt;=($I19*($AE19+1)),$H53,0)))</f>
        <v>0</v>
      </c>
      <c r="K53" s="353">
        <f t="shared" si="38"/>
        <v>0</v>
      </c>
      <c r="L53" s="353">
        <f t="shared" si="38"/>
        <v>0</v>
      </c>
      <c r="M53" s="353">
        <f t="shared" si="38"/>
        <v>0</v>
      </c>
      <c r="N53" s="353">
        <f t="shared" si="38"/>
        <v>0</v>
      </c>
      <c r="O53" s="353">
        <f t="shared" si="38"/>
        <v>0</v>
      </c>
      <c r="P53" s="353">
        <f t="shared" si="38"/>
        <v>0</v>
      </c>
      <c r="Q53" s="353">
        <f t="shared" si="38"/>
        <v>0</v>
      </c>
      <c r="R53" s="353">
        <f t="shared" si="38"/>
        <v>0</v>
      </c>
      <c r="S53" s="353">
        <f t="shared" si="38"/>
        <v>0</v>
      </c>
      <c r="T53" s="353">
        <f t="shared" si="38"/>
        <v>0</v>
      </c>
      <c r="U53" s="353">
        <f t="shared" si="38"/>
        <v>0</v>
      </c>
      <c r="V53" s="353">
        <f t="shared" si="38"/>
        <v>0</v>
      </c>
      <c r="W53" s="353">
        <f t="shared" si="38"/>
        <v>0</v>
      </c>
      <c r="X53" s="353">
        <f t="shared" si="38"/>
        <v>0</v>
      </c>
      <c r="Y53" s="353">
        <f t="shared" si="38"/>
        <v>0</v>
      </c>
      <c r="Z53" s="353">
        <f t="shared" si="38"/>
        <v>0</v>
      </c>
      <c r="AA53" s="353">
        <f t="shared" si="38"/>
        <v>0</v>
      </c>
      <c r="AB53" s="353">
        <f t="shared" si="38"/>
        <v>0</v>
      </c>
      <c r="AC53" s="353">
        <f t="shared" si="38"/>
        <v>0</v>
      </c>
      <c r="AD53" s="353">
        <f t="shared" si="38"/>
        <v>0</v>
      </c>
      <c r="AE53" s="353">
        <f t="shared" si="38"/>
        <v>0</v>
      </c>
      <c r="AF53" s="353">
        <f t="shared" si="38"/>
        <v>0</v>
      </c>
      <c r="AG53" s="353">
        <f t="shared" si="38"/>
        <v>0</v>
      </c>
      <c r="AH53" s="353">
        <f t="shared" si="38"/>
        <v>0</v>
      </c>
      <c r="AI53" s="354">
        <f t="shared" si="29"/>
        <v>0</v>
      </c>
      <c r="AJ53" s="184"/>
      <c r="AK53" s="184"/>
      <c r="AL53" s="184"/>
      <c r="AM53" s="184"/>
      <c r="AN53" s="12"/>
    </row>
    <row r="54" spans="2:40" ht="15.75" customHeight="1" thickBot="1" x14ac:dyDescent="0.4">
      <c r="B54" s="15"/>
      <c r="C54" s="135">
        <f t="shared" si="27"/>
        <v>10</v>
      </c>
      <c r="D54" s="358">
        <f>W20</f>
        <v>0</v>
      </c>
      <c r="E54" s="361"/>
      <c r="F54" s="361"/>
      <c r="G54" s="361"/>
      <c r="H54" s="358">
        <f t="shared" si="30"/>
        <v>0</v>
      </c>
      <c r="I54" s="362"/>
      <c r="J54" s="353">
        <f t="shared" ref="J54:AH54" si="39">IF($I20&gt;=25,$H54,IF(J$44&lt;=$I20,$H54,IF(J$44&lt;=($I20*($AE20+1)),$H54,0)))</f>
        <v>0</v>
      </c>
      <c r="K54" s="353">
        <f t="shared" si="39"/>
        <v>0</v>
      </c>
      <c r="L54" s="353">
        <f t="shared" si="39"/>
        <v>0</v>
      </c>
      <c r="M54" s="353">
        <f t="shared" si="39"/>
        <v>0</v>
      </c>
      <c r="N54" s="353">
        <f t="shared" si="39"/>
        <v>0</v>
      </c>
      <c r="O54" s="353">
        <f t="shared" si="39"/>
        <v>0</v>
      </c>
      <c r="P54" s="353">
        <f t="shared" si="39"/>
        <v>0</v>
      </c>
      <c r="Q54" s="353">
        <f t="shared" si="39"/>
        <v>0</v>
      </c>
      <c r="R54" s="353">
        <f t="shared" si="39"/>
        <v>0</v>
      </c>
      <c r="S54" s="353">
        <f t="shared" si="39"/>
        <v>0</v>
      </c>
      <c r="T54" s="353">
        <f t="shared" si="39"/>
        <v>0</v>
      </c>
      <c r="U54" s="353">
        <f t="shared" si="39"/>
        <v>0</v>
      </c>
      <c r="V54" s="353">
        <f t="shared" si="39"/>
        <v>0</v>
      </c>
      <c r="W54" s="353">
        <f t="shared" si="39"/>
        <v>0</v>
      </c>
      <c r="X54" s="353">
        <f t="shared" si="39"/>
        <v>0</v>
      </c>
      <c r="Y54" s="353">
        <f t="shared" si="39"/>
        <v>0</v>
      </c>
      <c r="Z54" s="353">
        <f t="shared" si="39"/>
        <v>0</v>
      </c>
      <c r="AA54" s="353">
        <f t="shared" si="39"/>
        <v>0</v>
      </c>
      <c r="AB54" s="353">
        <f t="shared" si="39"/>
        <v>0</v>
      </c>
      <c r="AC54" s="353">
        <f t="shared" si="39"/>
        <v>0</v>
      </c>
      <c r="AD54" s="353">
        <f t="shared" si="39"/>
        <v>0</v>
      </c>
      <c r="AE54" s="353">
        <f t="shared" si="39"/>
        <v>0</v>
      </c>
      <c r="AF54" s="353">
        <f t="shared" si="39"/>
        <v>0</v>
      </c>
      <c r="AG54" s="353">
        <f t="shared" si="39"/>
        <v>0</v>
      </c>
      <c r="AH54" s="353">
        <f t="shared" si="39"/>
        <v>0</v>
      </c>
      <c r="AI54" s="355">
        <f>SUM(P54:AH54)</f>
        <v>0</v>
      </c>
      <c r="AJ54" s="184"/>
      <c r="AK54" s="184"/>
      <c r="AL54" s="184"/>
      <c r="AM54" s="184"/>
      <c r="AN54" s="12"/>
    </row>
    <row r="55" spans="2:40" ht="15" thickBot="1" x14ac:dyDescent="0.4">
      <c r="B55" s="15"/>
      <c r="C55" s="137"/>
      <c r="D55" s="359"/>
      <c r="E55" s="359"/>
      <c r="F55" s="359"/>
      <c r="G55" s="359"/>
      <c r="H55" s="360"/>
      <c r="I55" s="363" t="s">
        <v>39</v>
      </c>
      <c r="J55" s="356">
        <f t="shared" ref="J55:AH55" si="40">SUM(J45:J54)</f>
        <v>0</v>
      </c>
      <c r="K55" s="356">
        <f t="shared" si="40"/>
        <v>0</v>
      </c>
      <c r="L55" s="356">
        <f t="shared" si="40"/>
        <v>0</v>
      </c>
      <c r="M55" s="356">
        <f t="shared" si="40"/>
        <v>0</v>
      </c>
      <c r="N55" s="356">
        <f t="shared" si="40"/>
        <v>0</v>
      </c>
      <c r="O55" s="356">
        <f t="shared" si="40"/>
        <v>0</v>
      </c>
      <c r="P55" s="356">
        <f t="shared" si="40"/>
        <v>0</v>
      </c>
      <c r="Q55" s="356">
        <f t="shared" si="40"/>
        <v>0</v>
      </c>
      <c r="R55" s="356">
        <f t="shared" si="40"/>
        <v>0</v>
      </c>
      <c r="S55" s="356">
        <f t="shared" si="40"/>
        <v>0</v>
      </c>
      <c r="T55" s="356">
        <f t="shared" si="40"/>
        <v>0</v>
      </c>
      <c r="U55" s="356">
        <f t="shared" si="40"/>
        <v>0</v>
      </c>
      <c r="V55" s="356">
        <f t="shared" si="40"/>
        <v>0</v>
      </c>
      <c r="W55" s="356">
        <f t="shared" si="40"/>
        <v>0</v>
      </c>
      <c r="X55" s="356">
        <f t="shared" si="40"/>
        <v>0</v>
      </c>
      <c r="Y55" s="356">
        <f t="shared" si="40"/>
        <v>0</v>
      </c>
      <c r="Z55" s="356">
        <f t="shared" si="40"/>
        <v>0</v>
      </c>
      <c r="AA55" s="356">
        <f t="shared" si="40"/>
        <v>0</v>
      </c>
      <c r="AB55" s="356">
        <f t="shared" si="40"/>
        <v>0</v>
      </c>
      <c r="AC55" s="356">
        <f t="shared" si="40"/>
        <v>0</v>
      </c>
      <c r="AD55" s="356">
        <f t="shared" si="40"/>
        <v>0</v>
      </c>
      <c r="AE55" s="356">
        <f t="shared" si="40"/>
        <v>0</v>
      </c>
      <c r="AF55" s="356">
        <f t="shared" si="40"/>
        <v>0</v>
      </c>
      <c r="AG55" s="356">
        <f t="shared" si="40"/>
        <v>0</v>
      </c>
      <c r="AH55" s="356">
        <f t="shared" si="40"/>
        <v>0</v>
      </c>
      <c r="AI55" s="357">
        <f>SUM(AI45:AI54)</f>
        <v>0</v>
      </c>
      <c r="AJ55" s="184"/>
      <c r="AK55" s="184"/>
      <c r="AL55" s="184"/>
      <c r="AM55" s="184"/>
      <c r="AN55" s="12"/>
    </row>
    <row r="56" spans="2:40" ht="24.75" customHeight="1" thickBot="1" x14ac:dyDescent="0.4">
      <c r="B56" s="15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1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3"/>
      <c r="AJ56" s="184"/>
      <c r="AK56" s="184"/>
      <c r="AL56" s="184"/>
      <c r="AM56" s="184"/>
      <c r="AN56" s="12"/>
    </row>
    <row r="57" spans="2:40" ht="24.75" customHeight="1" x14ac:dyDescent="0.35">
      <c r="B57" s="15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84"/>
      <c r="AK57" s="184"/>
      <c r="AL57" s="184"/>
      <c r="AM57" s="184"/>
      <c r="AN57" s="12"/>
    </row>
    <row r="58" spans="2:40" x14ac:dyDescent="0.35">
      <c r="B58" s="15"/>
      <c r="C58" s="2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84"/>
      <c r="AK58" s="184"/>
      <c r="AL58" s="184"/>
      <c r="AM58" s="184"/>
      <c r="AN58" s="12"/>
    </row>
    <row r="59" spans="2:40" x14ac:dyDescent="0.35">
      <c r="B59" s="15"/>
      <c r="C59" s="2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84"/>
      <c r="AK59" s="184"/>
      <c r="AL59" s="184"/>
      <c r="AM59" s="184"/>
      <c r="AN59" s="12"/>
    </row>
    <row r="60" spans="2:40" ht="15" thickBot="1" x14ac:dyDescent="0.4">
      <c r="B60" s="145"/>
      <c r="C60" s="818" t="str">
        <f>'1. Identificação Ben. Oper.'!D4&amp;"/// "&amp;'1. Identificação Ben. Oper.'!D24&amp;" /// "&amp;'1. Identificação Ben. Oper.'!D23</f>
        <v xml:space="preserve">(atribuído pelo Balcão 2020 após submissão):///  /// 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2"/>
    </row>
    <row r="61" spans="2:40" x14ac:dyDescent="0.35">
      <c r="AA61" s="3"/>
      <c r="AB61" s="3"/>
      <c r="AM61" s="80"/>
    </row>
    <row r="62" spans="2:40" x14ac:dyDescent="0.35">
      <c r="AA62" s="3"/>
      <c r="AB62" s="3"/>
      <c r="AM62" s="80"/>
    </row>
    <row r="63" spans="2:40" x14ac:dyDescent="0.35">
      <c r="AM63" s="80"/>
    </row>
    <row r="64" spans="2:40" x14ac:dyDescent="0.35">
      <c r="AM64" s="80"/>
    </row>
    <row r="65" spans="39:39" x14ac:dyDescent="0.35">
      <c r="AM65" s="80"/>
    </row>
    <row r="66" spans="39:39" x14ac:dyDescent="0.35">
      <c r="AM66" s="80"/>
    </row>
    <row r="67" spans="39:39" x14ac:dyDescent="0.35">
      <c r="AM67" s="80"/>
    </row>
    <row r="68" spans="39:39" x14ac:dyDescent="0.35">
      <c r="AM68" s="80"/>
    </row>
    <row r="69" spans="39:39" x14ac:dyDescent="0.35">
      <c r="AM69" s="80"/>
    </row>
    <row r="70" spans="39:39" x14ac:dyDescent="0.35">
      <c r="AM70" s="80"/>
    </row>
    <row r="71" spans="39:39" x14ac:dyDescent="0.35">
      <c r="AM71" s="80"/>
    </row>
    <row r="72" spans="39:39" x14ac:dyDescent="0.35">
      <c r="AM72" s="80"/>
    </row>
    <row r="73" spans="39:39" x14ac:dyDescent="0.35">
      <c r="AM73" s="80"/>
    </row>
    <row r="74" spans="39:39" x14ac:dyDescent="0.35">
      <c r="AM74" s="80"/>
    </row>
    <row r="75" spans="39:39" x14ac:dyDescent="0.35">
      <c r="AM75" s="80"/>
    </row>
    <row r="76" spans="39:39" x14ac:dyDescent="0.35">
      <c r="AM76" s="80"/>
    </row>
    <row r="77" spans="39:39" x14ac:dyDescent="0.35">
      <c r="AM77" s="80"/>
    </row>
    <row r="78" spans="39:39" x14ac:dyDescent="0.35">
      <c r="AM78" s="80"/>
    </row>
    <row r="79" spans="39:39" x14ac:dyDescent="0.35">
      <c r="AM79" s="80"/>
    </row>
    <row r="80" spans="39:39" x14ac:dyDescent="0.35">
      <c r="AM80" s="80"/>
    </row>
    <row r="81" spans="39:39" x14ac:dyDescent="0.35">
      <c r="AM81" s="80"/>
    </row>
    <row r="82" spans="39:39" x14ac:dyDescent="0.35">
      <c r="AM82" s="80"/>
    </row>
    <row r="83" spans="39:39" x14ac:dyDescent="0.35">
      <c r="AM83" s="80"/>
    </row>
    <row r="84" spans="39:39" x14ac:dyDescent="0.35">
      <c r="AM84" s="80"/>
    </row>
    <row r="85" spans="39:39" x14ac:dyDescent="0.35">
      <c r="AM85" s="80"/>
    </row>
    <row r="86" spans="39:39" x14ac:dyDescent="0.35">
      <c r="AM86" s="80"/>
    </row>
    <row r="87" spans="39:39" x14ac:dyDescent="0.35">
      <c r="AM87" s="80"/>
    </row>
    <row r="88" spans="39:39" x14ac:dyDescent="0.35">
      <c r="AM88" s="80"/>
    </row>
    <row r="89" spans="39:39" x14ac:dyDescent="0.35">
      <c r="AM89" s="80"/>
    </row>
    <row r="90" spans="39:39" x14ac:dyDescent="0.35">
      <c r="AM90" s="80"/>
    </row>
    <row r="91" spans="39:39" x14ac:dyDescent="0.35">
      <c r="AM91" s="80"/>
    </row>
    <row r="92" spans="39:39" x14ac:dyDescent="0.35">
      <c r="AM92" s="80"/>
    </row>
    <row r="93" spans="39:39" x14ac:dyDescent="0.35">
      <c r="AM93" s="80"/>
    </row>
    <row r="94" spans="39:39" x14ac:dyDescent="0.35">
      <c r="AM94" s="80"/>
    </row>
    <row r="96" spans="39:39" x14ac:dyDescent="0.35">
      <c r="AM96" s="80"/>
    </row>
    <row r="98" spans="39:39" x14ac:dyDescent="0.35">
      <c r="AM98" s="80"/>
    </row>
    <row r="100" spans="39:39" x14ac:dyDescent="0.35">
      <c r="AM100" s="80"/>
    </row>
    <row r="102" spans="39:39" x14ac:dyDescent="0.35">
      <c r="AM102" s="80"/>
    </row>
    <row r="104" spans="39:39" x14ac:dyDescent="0.35">
      <c r="AM104" s="80"/>
    </row>
    <row r="106" spans="39:39" x14ac:dyDescent="0.35">
      <c r="AM106" s="80"/>
    </row>
    <row r="108" spans="39:39" x14ac:dyDescent="0.35">
      <c r="AM108" s="80"/>
    </row>
    <row r="109" spans="39:39" x14ac:dyDescent="0.35">
      <c r="AM109" s="3">
        <v>76</v>
      </c>
    </row>
    <row r="110" spans="39:39" x14ac:dyDescent="0.35">
      <c r="AM110" s="80">
        <v>77</v>
      </c>
    </row>
    <row r="111" spans="39:39" x14ac:dyDescent="0.35">
      <c r="AM111" s="3">
        <v>78</v>
      </c>
    </row>
  </sheetData>
  <sheetProtection algorithmName="SHA-512" hashValue="2i4tsAmkatpAxOVpMYtvmPOXdWME0USoJTpe76voDUAHaV9ZLtr5NR6C3cMKOgBDd8W/jm1g6l6u198boMCX9Q==" saltValue="bmczEK0DGo3URycSxfk21A==" spinCount="100000" sheet="1" objects="1" scenarios="1"/>
  <protectedRanges>
    <protectedRange sqref="J11:N14 R11:V14 R16:V20 AC10:AE14 AC16:AE20 AG11:AH14 AG16:AH20 D10:H14 K9 K10:N10 S10:V10 D16:J20 L16:N20 K17:K20" name="Folha7.ii"/>
    <protectedRange sqref="J10" name="Folha7.ii_2"/>
    <protectedRange sqref="R10" name="Folha7.ii_3"/>
    <protectedRange sqref="AG10:AH10" name="Folha7.ii_4"/>
  </protectedRanges>
  <mergeCells count="33">
    <mergeCell ref="C23:D23"/>
    <mergeCell ref="C26:D26"/>
    <mergeCell ref="C27:D27"/>
    <mergeCell ref="C22:D22"/>
    <mergeCell ref="C15:D15"/>
    <mergeCell ref="C25:D25"/>
    <mergeCell ref="C24:D24"/>
    <mergeCell ref="H31:I31"/>
    <mergeCell ref="H44:I44"/>
    <mergeCell ref="J29:AI29"/>
    <mergeCell ref="J30:AH30"/>
    <mergeCell ref="AG6:AM6"/>
    <mergeCell ref="R6:AF6"/>
    <mergeCell ref="R7:W7"/>
    <mergeCell ref="Z7:AA7"/>
    <mergeCell ref="S8:V8"/>
    <mergeCell ref="S10:V14"/>
    <mergeCell ref="S16:V20"/>
    <mergeCell ref="F23:H23"/>
    <mergeCell ref="K9:K20"/>
    <mergeCell ref="L9:L20"/>
    <mergeCell ref="M9:M20"/>
    <mergeCell ref="C3:E3"/>
    <mergeCell ref="C4:I4"/>
    <mergeCell ref="C5:E5"/>
    <mergeCell ref="C9:D9"/>
    <mergeCell ref="J6:Q6"/>
    <mergeCell ref="J7:O7"/>
    <mergeCell ref="J9:J20"/>
    <mergeCell ref="O9:O20"/>
    <mergeCell ref="P9:P20"/>
    <mergeCell ref="Q9:Q20"/>
    <mergeCell ref="N9:N20"/>
  </mergeCells>
  <hyperlinks>
    <hyperlink ref="B1" location="'0.Ajuda'!A1" display="Home" xr:uid="{00000000-0004-0000-0800-000000000000}"/>
  </hyperlinks>
  <pageMargins left="0.7" right="0.7" top="0.75" bottom="0.75" header="0.3" footer="0.3"/>
  <pageSetup paperSize="9" scale="2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800-000000000000}">
          <x14:formula1>
            <xm:f>'16. Fatores de conversão'!$M$2:$M$3</xm:f>
          </x14:formula1>
          <xm:sqref>E10:E14 E16:E20</xm:sqref>
        </x14:dataValidation>
        <x14:dataValidation type="list" allowBlank="1" showInputMessage="1" showErrorMessage="1" xr:uid="{00000000-0002-0000-0800-000001000000}">
          <x14:formula1>
            <xm:f>'15. Valores-Padrão'!$C$36:$C$38</xm:f>
          </x14:formula1>
          <xm:sqref>F10:F14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18</vt:i4>
      </vt:variant>
    </vt:vector>
  </HeadingPairs>
  <TitlesOfParts>
    <vt:vector size="36" baseType="lpstr">
      <vt:lpstr>0.Ajuda</vt:lpstr>
      <vt:lpstr>1. Identificação Ben. Oper.</vt:lpstr>
      <vt:lpstr>2. Medidas a) i)</vt:lpstr>
      <vt:lpstr>3. Medidas a) ii)</vt:lpstr>
      <vt:lpstr>4. Medidas a) iii)</vt:lpstr>
      <vt:lpstr>5. Medidas a) iv)</vt:lpstr>
      <vt:lpstr>6. Medidas a) v)</vt:lpstr>
      <vt:lpstr>7. Medidas b) i)</vt:lpstr>
      <vt:lpstr>8. Medidas b) ii)</vt:lpstr>
      <vt:lpstr>9. Medidas c)</vt:lpstr>
      <vt:lpstr>10. Outras Despesas art. 7º</vt:lpstr>
      <vt:lpstr>11.1 Apoio Reembol.</vt:lpstr>
      <vt:lpstr>11.2 Apoio Não Reemb. </vt:lpstr>
      <vt:lpstr>12. Indicadores</vt:lpstr>
      <vt:lpstr>13. Critérios de seleção</vt:lpstr>
      <vt:lpstr>14. PlanoReemb</vt:lpstr>
      <vt:lpstr>15. Valores-Padrão</vt:lpstr>
      <vt:lpstr>16. Fatores de conversão</vt:lpstr>
      <vt:lpstr>'0.Ajuda'!Área_de_Impressão</vt:lpstr>
      <vt:lpstr>'1. Identificação Ben. Oper.'!Área_de_Impressão</vt:lpstr>
      <vt:lpstr>'10. Outras Despesas art. 7º'!Área_de_Impressão</vt:lpstr>
      <vt:lpstr>'11.1 Apoio Reembol.'!Área_de_Impressão</vt:lpstr>
      <vt:lpstr>'11.2 Apoio Não Reemb. '!Área_de_Impressão</vt:lpstr>
      <vt:lpstr>'12. Indicadores'!Área_de_Impressão</vt:lpstr>
      <vt:lpstr>'13. Critérios de seleção'!Área_de_Impressão</vt:lpstr>
      <vt:lpstr>'14. PlanoReemb'!Área_de_Impressão</vt:lpstr>
      <vt:lpstr>'15. Valores-Padrão'!Área_de_Impressão</vt:lpstr>
      <vt:lpstr>'16. Fatores de conversão'!Área_de_Impressão</vt:lpstr>
      <vt:lpstr>'2. Medidas a) i)'!Área_de_Impressão</vt:lpstr>
      <vt:lpstr>'3. Medidas a) ii)'!Área_de_Impressão</vt:lpstr>
      <vt:lpstr>'4. Medidas a) iii)'!Área_de_Impressão</vt:lpstr>
      <vt:lpstr>'5. Medidas a) iv)'!Área_de_Impressão</vt:lpstr>
      <vt:lpstr>'6. Medidas a) v)'!Área_de_Impressão</vt:lpstr>
      <vt:lpstr>'7. Medidas b) i)'!Área_de_Impressão</vt:lpstr>
      <vt:lpstr>'8. Medidas b) ii)'!Área_de_Impressão</vt:lpstr>
      <vt:lpstr>'9. Medidas c)'!Área_de_Impressão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Paulo Pereira da Silva</cp:lastModifiedBy>
  <cp:lastPrinted>2018-03-06T18:47:20Z</cp:lastPrinted>
  <dcterms:created xsi:type="dcterms:W3CDTF">2016-05-18T21:16:05Z</dcterms:created>
  <dcterms:modified xsi:type="dcterms:W3CDTF">2018-09-25T23:36:05Z</dcterms:modified>
</cp:coreProperties>
</file>