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showInkAnnotation="0" codeName="EsteLivro"/>
  <mc:AlternateContent xmlns:mc="http://schemas.openxmlformats.org/markup-compatibility/2006">
    <mc:Choice Requires="x15">
      <x15ac:absPath xmlns:x15ac="http://schemas.microsoft.com/office/spreadsheetml/2010/11/ac" url="Y:\UGC\Comunicacao\Site\Avisos\POSEUR-03-2019-31\"/>
    </mc:Choice>
  </mc:AlternateContent>
  <xr:revisionPtr revIDLastSave="0" documentId="8_{7EFA7FFE-41CF-4794-88A9-4EAAF021FC2F}" xr6:coauthVersionLast="43" xr6:coauthVersionMax="43" xr10:uidLastSave="{00000000-0000-0000-0000-000000000000}"/>
  <bookViews>
    <workbookView xWindow="-120" yWindow="-120" windowWidth="29040" windowHeight="15840" tabRatio="699" xr2:uid="{00000000-000D-0000-FFFF-FFFF00000000}"/>
  </bookViews>
  <sheets>
    <sheet name="Home" sheetId="44" r:id="rId1"/>
    <sheet name="0.Ajuda" sheetId="8" r:id="rId2"/>
    <sheet name="1. Identificação Ben. Oper." sheetId="3" r:id="rId3"/>
    <sheet name="2. Medidas a) i)" sheetId="22" r:id="rId4"/>
    <sheet name="3. Medidas a) ii)" sheetId="20" r:id="rId5"/>
    <sheet name="4. Medidas a) iii)" sheetId="21" r:id="rId6"/>
    <sheet name="5. Medidas a) iv)" sheetId="23" r:id="rId7"/>
    <sheet name="6. Medidas a) v)" sheetId="24" r:id="rId8"/>
    <sheet name="7. Medidas b) i)" sheetId="25" r:id="rId9"/>
    <sheet name="8. Medidas b) ii)" sheetId="26" r:id="rId10"/>
    <sheet name="9. Medidas c)" sheetId="18" r:id="rId11"/>
    <sheet name="10. Outras Despesas art. 7º" sheetId="30" r:id="rId12"/>
    <sheet name="11. Resumo e Forma de Financ." sheetId="42" r:id="rId13"/>
    <sheet name="AP.1. Indicadores" sheetId="35" r:id="rId14"/>
    <sheet name="AP.2. Quadro de Despesa" sheetId="41" r:id="rId15"/>
    <sheet name="AP.3. Apoio Reembol." sheetId="5" r:id="rId16"/>
    <sheet name="AP.4. Apoio Não Reemb. " sheetId="40" r:id="rId17"/>
    <sheet name="AP.5. Critérios de seleção e MP" sheetId="34" r:id="rId18"/>
    <sheet name="AP.6. Plano de Reembolsos" sheetId="36" r:id="rId19"/>
    <sheet name="AP.7. Valores-Padrão" sheetId="29" r:id="rId20"/>
    <sheet name="AP.8. Fatores de conversão" sheetId="19" r:id="rId21"/>
    <sheet name="Folha Base" sheetId="43" state="hidden" r:id="rId22"/>
  </sheets>
  <definedNames>
    <definedName name="_xlnm._FilterDatabase" localSheetId="14" hidden="1">'AP.2. Quadro de Despesa'!$C$17:$C$170</definedName>
    <definedName name="_xlnm._FilterDatabase" localSheetId="18" hidden="1">'AP.6. Plano de Reembolsos'!$D$20:$D$90</definedName>
    <definedName name="_xlnm.Print_Area" localSheetId="1">'0.Ajuda'!$B$4:$K$107</definedName>
    <definedName name="_xlnm.Print_Area" localSheetId="2">'1. Identificação Ben. Oper.'!$B$5:$I$76</definedName>
    <definedName name="_xlnm.Print_Area" localSheetId="11">'10. Outras Despesas art. 7º'!$B$4:$R$41</definedName>
    <definedName name="_xlnm.Print_Area" localSheetId="12">'11. Resumo e Forma de Financ.'!$B$4:$S$47</definedName>
    <definedName name="_xlnm.Print_Area" localSheetId="3">'2. Medidas a) i)'!$B$4:$AV$74</definedName>
    <definedName name="_xlnm.Print_Area" localSheetId="4">'3. Medidas a) ii)'!$B$4:$AV$73</definedName>
    <definedName name="_xlnm.Print_Area" localSheetId="5">'4. Medidas a) iii)'!$B$4:$AW$60</definedName>
    <definedName name="_xlnm.Print_Area" localSheetId="6">'5. Medidas a) iv)'!$B$4:$AY$206</definedName>
    <definedName name="_xlnm.Print_Area" localSheetId="7">'6. Medidas a) v)'!$B$4:$AU$60</definedName>
    <definedName name="_xlnm.Print_Area" localSheetId="8">'7. Medidas b) i)'!$B$4:$AW$59</definedName>
    <definedName name="_xlnm.Print_Area" localSheetId="9">'8. Medidas b) ii)'!$B$4:$AV$61</definedName>
    <definedName name="_xlnm.Print_Area" localSheetId="10">'9. Medidas c)'!$B$4:$X$33</definedName>
    <definedName name="_xlnm.Print_Area" localSheetId="13">'AP.1. Indicadores'!$B$1:$M$23</definedName>
    <definedName name="_xlnm.Print_Area" localSheetId="14">'AP.2. Quadro de Despesa'!$C$4:$AA$172</definedName>
    <definedName name="_xlnm.Print_Area" localSheetId="15">'AP.3. Apoio Reembol.'!$A$2:$AD$86</definedName>
    <definedName name="_xlnm.Print_Area" localSheetId="16">'AP.4. Apoio Não Reemb. '!$A$3:$AD$86</definedName>
    <definedName name="_xlnm.Print_Area" localSheetId="17">'AP.5. Critérios de seleção e MP'!$B$3:$W$35</definedName>
    <definedName name="_xlnm.Print_Area" localSheetId="18">'AP.6. Plano de Reembolsos'!$B$1:$H$93</definedName>
    <definedName name="_xlnm.Print_Area" localSheetId="19">'AP.7. Valores-Padrão'!$C$7:$G$26</definedName>
    <definedName name="_xlnm.Print_Area" localSheetId="20">'AP.8. Fatores de conversão'!$A$1:$K$16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40" l="1"/>
  <c r="E11" i="40"/>
  <c r="E11" i="5"/>
  <c r="N16" i="5"/>
  <c r="F24" i="18" l="1"/>
  <c r="F22" i="18"/>
  <c r="H24" i="18"/>
  <c r="H22" i="18"/>
  <c r="D33" i="22"/>
  <c r="D30" i="22"/>
  <c r="D27" i="22"/>
  <c r="E10" i="42" l="1"/>
  <c r="K32" i="25" l="1"/>
  <c r="L32" i="25"/>
  <c r="M32" i="25"/>
  <c r="N32" i="25"/>
  <c r="O32" i="25"/>
  <c r="P32" i="25"/>
  <c r="Q32" i="25"/>
  <c r="R32" i="25"/>
  <c r="S32" i="25"/>
  <c r="T32" i="25"/>
  <c r="U32" i="25"/>
  <c r="V32" i="25"/>
  <c r="W32" i="25"/>
  <c r="X32" i="25"/>
  <c r="Y32" i="25"/>
  <c r="Z32" i="25"/>
  <c r="AA32" i="25"/>
  <c r="AB32" i="25"/>
  <c r="AC32" i="25"/>
  <c r="AD32" i="25"/>
  <c r="AE32" i="25"/>
  <c r="AF32" i="25"/>
  <c r="AG32" i="25"/>
  <c r="AH32" i="25"/>
  <c r="AI32" i="25"/>
  <c r="K33" i="25"/>
  <c r="L33" i="25"/>
  <c r="M33" i="25"/>
  <c r="N33" i="25"/>
  <c r="O33" i="25"/>
  <c r="P33" i="25"/>
  <c r="Q33" i="25"/>
  <c r="R33" i="25"/>
  <c r="S33" i="25"/>
  <c r="T33" i="25"/>
  <c r="U33" i="25"/>
  <c r="V33" i="25"/>
  <c r="W33" i="25"/>
  <c r="X33" i="25"/>
  <c r="Y33" i="25"/>
  <c r="Z33" i="25"/>
  <c r="AA33" i="25"/>
  <c r="AB33" i="25"/>
  <c r="AC33" i="25"/>
  <c r="AD33" i="25"/>
  <c r="AE33" i="25"/>
  <c r="AF33" i="25"/>
  <c r="AG33" i="25"/>
  <c r="AH33" i="25"/>
  <c r="AI33" i="25"/>
  <c r="K34" i="25"/>
  <c r="L34" i="25"/>
  <c r="M34" i="25"/>
  <c r="N34" i="25"/>
  <c r="O34" i="25"/>
  <c r="P34" i="25"/>
  <c r="Q34" i="25"/>
  <c r="R34" i="25"/>
  <c r="S34" i="25"/>
  <c r="T34" i="25"/>
  <c r="U34" i="25"/>
  <c r="V34" i="25"/>
  <c r="W34" i="25"/>
  <c r="X34" i="25"/>
  <c r="Y34" i="25"/>
  <c r="Z34" i="25"/>
  <c r="AA34" i="25"/>
  <c r="AB34" i="25"/>
  <c r="AC34" i="25"/>
  <c r="AD34" i="25"/>
  <c r="AE34" i="25"/>
  <c r="AF34" i="25"/>
  <c r="AG34" i="25"/>
  <c r="AH34" i="25"/>
  <c r="AI34" i="25"/>
  <c r="K35" i="25"/>
  <c r="L35" i="25"/>
  <c r="M35" i="25"/>
  <c r="N35" i="25"/>
  <c r="O35" i="25"/>
  <c r="P35" i="25"/>
  <c r="Q35" i="25"/>
  <c r="R35" i="25"/>
  <c r="S35" i="25"/>
  <c r="T35" i="25"/>
  <c r="U35" i="25"/>
  <c r="V35" i="25"/>
  <c r="W35" i="25"/>
  <c r="X35" i="25"/>
  <c r="Y35" i="25"/>
  <c r="Z35" i="25"/>
  <c r="AA35" i="25"/>
  <c r="AB35" i="25"/>
  <c r="AC35" i="25"/>
  <c r="AD35" i="25"/>
  <c r="AE35" i="25"/>
  <c r="AF35" i="25"/>
  <c r="AG35" i="25"/>
  <c r="AH35" i="25"/>
  <c r="AI35" i="25"/>
  <c r="K36" i="25"/>
  <c r="L36" i="25"/>
  <c r="M36" i="25"/>
  <c r="N36" i="25"/>
  <c r="O36" i="25"/>
  <c r="P36" i="25"/>
  <c r="Q36" i="25"/>
  <c r="R36" i="25"/>
  <c r="S36" i="25"/>
  <c r="T36" i="25"/>
  <c r="U36" i="25"/>
  <c r="V36" i="25"/>
  <c r="W36" i="25"/>
  <c r="X36" i="25"/>
  <c r="Y36" i="25"/>
  <c r="Z36" i="25"/>
  <c r="AA36" i="25"/>
  <c r="AB36" i="25"/>
  <c r="AC36" i="25"/>
  <c r="AD36" i="25"/>
  <c r="AE36" i="25"/>
  <c r="AF36" i="25"/>
  <c r="AG36" i="25"/>
  <c r="AH36" i="25"/>
  <c r="AI36" i="25"/>
  <c r="K37" i="25"/>
  <c r="L37" i="25"/>
  <c r="M37" i="25"/>
  <c r="N37" i="25"/>
  <c r="O37" i="25"/>
  <c r="P37" i="25"/>
  <c r="Q37" i="25"/>
  <c r="R37" i="25"/>
  <c r="S37" i="25"/>
  <c r="T37" i="25"/>
  <c r="U37" i="25"/>
  <c r="V37" i="25"/>
  <c r="W37" i="25"/>
  <c r="X37" i="25"/>
  <c r="Y37" i="25"/>
  <c r="Z37" i="25"/>
  <c r="AA37" i="25"/>
  <c r="AB37" i="25"/>
  <c r="AC37" i="25"/>
  <c r="AD37" i="25"/>
  <c r="AE37" i="25"/>
  <c r="AF37" i="25"/>
  <c r="AG37" i="25"/>
  <c r="AH37" i="25"/>
  <c r="AI37" i="25"/>
  <c r="K38" i="25"/>
  <c r="L38" i="25"/>
  <c r="M38" i="25"/>
  <c r="N38" i="25"/>
  <c r="O38" i="25"/>
  <c r="P38" i="25"/>
  <c r="Q38" i="25"/>
  <c r="R38" i="25"/>
  <c r="S38" i="25"/>
  <c r="T38" i="25"/>
  <c r="U38" i="25"/>
  <c r="V38" i="25"/>
  <c r="W38" i="25"/>
  <c r="X38" i="25"/>
  <c r="Y38" i="25"/>
  <c r="Z38" i="25"/>
  <c r="AA38" i="25"/>
  <c r="AB38" i="25"/>
  <c r="AC38" i="25"/>
  <c r="AD38" i="25"/>
  <c r="AE38" i="25"/>
  <c r="AF38" i="25"/>
  <c r="AG38" i="25"/>
  <c r="AH38" i="25"/>
  <c r="AI38" i="25"/>
  <c r="K39" i="25"/>
  <c r="L39" i="25"/>
  <c r="M39" i="25"/>
  <c r="N39" i="25"/>
  <c r="O39" i="25"/>
  <c r="P39" i="25"/>
  <c r="Q39" i="25"/>
  <c r="R39" i="25"/>
  <c r="S39" i="25"/>
  <c r="T39" i="25"/>
  <c r="U39" i="25"/>
  <c r="V39" i="25"/>
  <c r="W39" i="25"/>
  <c r="X39" i="25"/>
  <c r="Y39" i="25"/>
  <c r="Z39" i="25"/>
  <c r="AA39" i="25"/>
  <c r="AB39" i="25"/>
  <c r="AC39" i="25"/>
  <c r="AD39" i="25"/>
  <c r="AE39" i="25"/>
  <c r="AF39" i="25"/>
  <c r="AG39" i="25"/>
  <c r="AH39" i="25"/>
  <c r="AI39" i="25"/>
  <c r="K40" i="25"/>
  <c r="L40" i="25"/>
  <c r="M40" i="25"/>
  <c r="N40" i="25"/>
  <c r="O40" i="25"/>
  <c r="P40" i="25"/>
  <c r="Q40" i="25"/>
  <c r="R40" i="25"/>
  <c r="S40" i="25"/>
  <c r="T40" i="25"/>
  <c r="U40" i="25"/>
  <c r="V40" i="25"/>
  <c r="W40" i="25"/>
  <c r="X40" i="25"/>
  <c r="Y40" i="25"/>
  <c r="Z40" i="25"/>
  <c r="AA40" i="25"/>
  <c r="AB40" i="25"/>
  <c r="AC40" i="25"/>
  <c r="AD40" i="25"/>
  <c r="AE40" i="25"/>
  <c r="AF40" i="25"/>
  <c r="AG40" i="25"/>
  <c r="AH40" i="25"/>
  <c r="AI40" i="25"/>
  <c r="AJ33" i="25" l="1"/>
  <c r="F20" i="18" l="1"/>
  <c r="F19" i="18"/>
  <c r="F18" i="18"/>
  <c r="J18" i="18" s="1"/>
  <c r="F17" i="18"/>
  <c r="F15" i="18"/>
  <c r="J19" i="18"/>
  <c r="J20" i="18"/>
  <c r="I12" i="26"/>
  <c r="I13" i="26"/>
  <c r="I14" i="26"/>
  <c r="I15" i="26"/>
  <c r="I16" i="26"/>
  <c r="I17" i="26"/>
  <c r="I18" i="26"/>
  <c r="J13" i="25"/>
  <c r="J14" i="25"/>
  <c r="J15" i="25"/>
  <c r="J16" i="25"/>
  <c r="J17" i="25"/>
  <c r="J18" i="25"/>
  <c r="J19" i="25"/>
  <c r="J20" i="25"/>
  <c r="J21" i="25"/>
  <c r="J12" i="25"/>
  <c r="J13" i="23"/>
  <c r="J14" i="23"/>
  <c r="J15" i="23"/>
  <c r="J16" i="23"/>
  <c r="J17" i="23"/>
  <c r="J12" i="23"/>
  <c r="G27" i="22"/>
  <c r="O29" i="40" l="1"/>
  <c r="N29" i="40"/>
  <c r="M29" i="40"/>
  <c r="L29" i="40"/>
  <c r="K29" i="40"/>
  <c r="O20" i="40"/>
  <c r="N20" i="40"/>
  <c r="M20" i="40"/>
  <c r="L20" i="40"/>
  <c r="K20" i="40"/>
  <c r="L29" i="5"/>
  <c r="M29" i="5"/>
  <c r="N29" i="5"/>
  <c r="O29" i="5"/>
  <c r="K29" i="5"/>
  <c r="L20" i="5"/>
  <c r="M20" i="5"/>
  <c r="N20" i="5"/>
  <c r="O20" i="5"/>
  <c r="K20" i="5"/>
  <c r="J17" i="18" l="1"/>
  <c r="J15" i="18"/>
  <c r="Q24" i="18" l="1"/>
  <c r="C155" i="23" l="1"/>
  <c r="K179" i="23"/>
  <c r="I179" i="23"/>
  <c r="G179" i="23"/>
  <c r="P178" i="23"/>
  <c r="O178" i="23"/>
  <c r="P177" i="23"/>
  <c r="O177" i="23"/>
  <c r="P176" i="23"/>
  <c r="O176" i="23"/>
  <c r="Q176" i="23" s="1"/>
  <c r="P175" i="23"/>
  <c r="O175" i="23"/>
  <c r="P174" i="23"/>
  <c r="O174" i="23"/>
  <c r="P173" i="23"/>
  <c r="O173" i="23"/>
  <c r="Q173" i="23" s="1"/>
  <c r="P172" i="23"/>
  <c r="O172" i="23"/>
  <c r="P171" i="23"/>
  <c r="O171" i="23"/>
  <c r="P170" i="23"/>
  <c r="O170" i="23"/>
  <c r="P169" i="23"/>
  <c r="O169" i="23"/>
  <c r="Q169" i="23" s="1"/>
  <c r="P168" i="23"/>
  <c r="O168" i="23"/>
  <c r="P167" i="23"/>
  <c r="O167" i="23"/>
  <c r="Q167" i="23" s="1"/>
  <c r="P166" i="23"/>
  <c r="O166" i="23"/>
  <c r="P165" i="23"/>
  <c r="O165" i="23"/>
  <c r="Q165" i="23" s="1"/>
  <c r="P164" i="23"/>
  <c r="O164" i="23"/>
  <c r="O163" i="23"/>
  <c r="P163" i="23"/>
  <c r="P162" i="23"/>
  <c r="O162" i="23"/>
  <c r="O161" i="23"/>
  <c r="P161" i="23"/>
  <c r="Q161" i="23" s="1"/>
  <c r="P160" i="23"/>
  <c r="O160" i="23"/>
  <c r="P159" i="23"/>
  <c r="O159" i="23"/>
  <c r="C129" i="23"/>
  <c r="K153" i="23"/>
  <c r="I153" i="23"/>
  <c r="G153" i="23"/>
  <c r="P152" i="23"/>
  <c r="O152" i="23"/>
  <c r="P151" i="23"/>
  <c r="O151" i="23"/>
  <c r="Q151" i="23" s="1"/>
  <c r="P150" i="23"/>
  <c r="O150" i="23"/>
  <c r="P149" i="23"/>
  <c r="O149" i="23"/>
  <c r="Q149" i="23" s="1"/>
  <c r="P148" i="23"/>
  <c r="O148" i="23"/>
  <c r="P147" i="23"/>
  <c r="O147" i="23"/>
  <c r="Q147" i="23" s="1"/>
  <c r="P146" i="23"/>
  <c r="O146" i="23"/>
  <c r="P145" i="23"/>
  <c r="O145" i="23"/>
  <c r="Q145" i="23" s="1"/>
  <c r="P144" i="23"/>
  <c r="O144" i="23"/>
  <c r="P143" i="23"/>
  <c r="O143" i="23"/>
  <c r="P142" i="23"/>
  <c r="O142" i="23"/>
  <c r="P141" i="23"/>
  <c r="O141" i="23"/>
  <c r="P140" i="23"/>
  <c r="O140" i="23"/>
  <c r="P139" i="23"/>
  <c r="O139" i="23"/>
  <c r="Q139" i="23" s="1"/>
  <c r="P138" i="23"/>
  <c r="O138" i="23"/>
  <c r="O137" i="23"/>
  <c r="P137" i="23"/>
  <c r="P136" i="23"/>
  <c r="O136" i="23"/>
  <c r="O135" i="23"/>
  <c r="P135" i="23"/>
  <c r="P134" i="23"/>
  <c r="O134" i="23"/>
  <c r="P133" i="23"/>
  <c r="O133" i="23"/>
  <c r="C103" i="23"/>
  <c r="K127" i="23"/>
  <c r="I127" i="23"/>
  <c r="G127" i="23"/>
  <c r="G15" i="23" s="1"/>
  <c r="P126" i="23"/>
  <c r="O126" i="23"/>
  <c r="P125" i="23"/>
  <c r="O125" i="23"/>
  <c r="Q125" i="23" s="1"/>
  <c r="P124" i="23"/>
  <c r="O124" i="23"/>
  <c r="P123" i="23"/>
  <c r="O123" i="23"/>
  <c r="Q123" i="23" s="1"/>
  <c r="P122" i="23"/>
  <c r="O122" i="23"/>
  <c r="P121" i="23"/>
  <c r="O121" i="23"/>
  <c r="Q121" i="23" s="1"/>
  <c r="P120" i="23"/>
  <c r="O120" i="23"/>
  <c r="P119" i="23"/>
  <c r="O119" i="23"/>
  <c r="P118" i="23"/>
  <c r="O118" i="23"/>
  <c r="P117" i="23"/>
  <c r="O117" i="23"/>
  <c r="P116" i="23"/>
  <c r="O116" i="23"/>
  <c r="P115" i="23"/>
  <c r="O115" i="23"/>
  <c r="Q115" i="23" s="1"/>
  <c r="P114" i="23"/>
  <c r="O114" i="23"/>
  <c r="P113" i="23"/>
  <c r="O113" i="23"/>
  <c r="P112" i="23"/>
  <c r="O112" i="23"/>
  <c r="Q112" i="23" s="1"/>
  <c r="O111" i="23"/>
  <c r="P111" i="23"/>
  <c r="O110" i="23"/>
  <c r="P110" i="23"/>
  <c r="P109" i="23"/>
  <c r="O109" i="23"/>
  <c r="P108" i="23"/>
  <c r="L127" i="23"/>
  <c r="I15" i="23" s="1"/>
  <c r="O108" i="23"/>
  <c r="O107" i="23"/>
  <c r="P107" i="23"/>
  <c r="H127" i="23"/>
  <c r="C77" i="23"/>
  <c r="K101" i="23"/>
  <c r="I101" i="23"/>
  <c r="G101" i="23"/>
  <c r="P100" i="23"/>
  <c r="O100" i="23"/>
  <c r="P99" i="23"/>
  <c r="O99" i="23"/>
  <c r="P98" i="23"/>
  <c r="O98" i="23"/>
  <c r="P97" i="23"/>
  <c r="O97" i="23"/>
  <c r="P96" i="23"/>
  <c r="O96" i="23"/>
  <c r="P95" i="23"/>
  <c r="O95" i="23"/>
  <c r="P94" i="23"/>
  <c r="O94" i="23"/>
  <c r="P93" i="23"/>
  <c r="O93" i="23"/>
  <c r="P92" i="23"/>
  <c r="O92" i="23"/>
  <c r="P91" i="23"/>
  <c r="O91" i="23"/>
  <c r="Q91" i="23" s="1"/>
  <c r="P90" i="23"/>
  <c r="O90" i="23"/>
  <c r="P89" i="23"/>
  <c r="O89" i="23"/>
  <c r="Q89" i="23" s="1"/>
  <c r="P88" i="23"/>
  <c r="O88" i="23"/>
  <c r="P87" i="23"/>
  <c r="O87" i="23"/>
  <c r="P86" i="23"/>
  <c r="O86" i="23"/>
  <c r="O85" i="23"/>
  <c r="P85" i="23"/>
  <c r="O84" i="23"/>
  <c r="P84" i="23"/>
  <c r="O83" i="23"/>
  <c r="P83" i="23"/>
  <c r="Q83" i="23" s="1"/>
  <c r="P82" i="23"/>
  <c r="O82" i="23"/>
  <c r="P81" i="23"/>
  <c r="O81" i="23"/>
  <c r="C51" i="23"/>
  <c r="K75" i="23"/>
  <c r="I75" i="23"/>
  <c r="G75" i="23"/>
  <c r="P74" i="23"/>
  <c r="O74" i="23"/>
  <c r="P73" i="23"/>
  <c r="O73" i="23"/>
  <c r="P72" i="23"/>
  <c r="O72" i="23"/>
  <c r="P71" i="23"/>
  <c r="O71" i="23"/>
  <c r="P70" i="23"/>
  <c r="O70" i="23"/>
  <c r="P69" i="23"/>
  <c r="O69" i="23"/>
  <c r="P68" i="23"/>
  <c r="O68" i="23"/>
  <c r="P67" i="23"/>
  <c r="O67" i="23"/>
  <c r="P66" i="23"/>
  <c r="O66" i="23"/>
  <c r="P65" i="23"/>
  <c r="O65" i="23"/>
  <c r="P64" i="23"/>
  <c r="O64" i="23"/>
  <c r="P63" i="23"/>
  <c r="O63" i="23"/>
  <c r="P62" i="23"/>
  <c r="O62" i="23"/>
  <c r="P61" i="23"/>
  <c r="O61" i="23"/>
  <c r="P60" i="23"/>
  <c r="O60" i="23"/>
  <c r="O59" i="23"/>
  <c r="O58" i="23"/>
  <c r="O57" i="23"/>
  <c r="O56" i="23"/>
  <c r="O55" i="23"/>
  <c r="C25" i="23"/>
  <c r="O48" i="23"/>
  <c r="P48" i="23"/>
  <c r="K49" i="23"/>
  <c r="I49" i="23"/>
  <c r="G49" i="23"/>
  <c r="P47" i="23"/>
  <c r="O47" i="23"/>
  <c r="P46" i="23"/>
  <c r="O46" i="23"/>
  <c r="P45" i="23"/>
  <c r="O45" i="23"/>
  <c r="P44" i="23"/>
  <c r="O44" i="23"/>
  <c r="P43" i="23"/>
  <c r="O43" i="23"/>
  <c r="P42" i="23"/>
  <c r="O42" i="23"/>
  <c r="P41" i="23"/>
  <c r="O41" i="23"/>
  <c r="P40" i="23"/>
  <c r="O40" i="23"/>
  <c r="P39" i="23"/>
  <c r="O39" i="23"/>
  <c r="P38" i="23"/>
  <c r="O38" i="23"/>
  <c r="P37" i="23"/>
  <c r="O37" i="23"/>
  <c r="P36" i="23"/>
  <c r="O36" i="23"/>
  <c r="P35" i="23"/>
  <c r="O35" i="23"/>
  <c r="P34" i="23"/>
  <c r="O34" i="23"/>
  <c r="O33" i="23"/>
  <c r="O32" i="23"/>
  <c r="O31" i="23"/>
  <c r="O30" i="23"/>
  <c r="L10" i="23"/>
  <c r="M10" i="23"/>
  <c r="N10" i="23"/>
  <c r="O10" i="23"/>
  <c r="K10" i="23"/>
  <c r="J10" i="26"/>
  <c r="L10" i="25"/>
  <c r="M10" i="25"/>
  <c r="N10" i="25"/>
  <c r="O10" i="25"/>
  <c r="K10" i="25"/>
  <c r="K10" i="24"/>
  <c r="L10" i="24"/>
  <c r="M10" i="24"/>
  <c r="N10" i="24"/>
  <c r="J10" i="24"/>
  <c r="L10" i="21"/>
  <c r="M10" i="21"/>
  <c r="N10" i="21"/>
  <c r="O10" i="21"/>
  <c r="K10" i="21"/>
  <c r="Q94" i="23" l="1"/>
  <c r="Q177" i="23"/>
  <c r="Q122" i="23"/>
  <c r="Q126" i="23"/>
  <c r="Q144" i="23"/>
  <c r="Q148" i="23"/>
  <c r="Q166" i="23"/>
  <c r="Q137" i="23"/>
  <c r="Q119" i="23"/>
  <c r="Q178" i="23"/>
  <c r="Q84" i="23"/>
  <c r="Q88" i="23"/>
  <c r="Q116" i="23"/>
  <c r="H16" i="23"/>
  <c r="Q134" i="23"/>
  <c r="Q136" i="23"/>
  <c r="Q138" i="23"/>
  <c r="Q143" i="23"/>
  <c r="Q109" i="23"/>
  <c r="Q111" i="23"/>
  <c r="Q142" i="23"/>
  <c r="Q172" i="23"/>
  <c r="Q163" i="23"/>
  <c r="Q170" i="23"/>
  <c r="Q160" i="23"/>
  <c r="Q162" i="23"/>
  <c r="Q164" i="23"/>
  <c r="Q171" i="23"/>
  <c r="Q174" i="23"/>
  <c r="Q168" i="23"/>
  <c r="Q175" i="23"/>
  <c r="Q152" i="23"/>
  <c r="Q135" i="23"/>
  <c r="Q140" i="23"/>
  <c r="Q146" i="23"/>
  <c r="Q141" i="23"/>
  <c r="Q150" i="23"/>
  <c r="H15" i="23"/>
  <c r="Q114" i="23"/>
  <c r="Q113" i="23"/>
  <c r="Q118" i="23"/>
  <c r="Q120" i="23"/>
  <c r="G16" i="23"/>
  <c r="I16" i="23"/>
  <c r="Q108" i="23"/>
  <c r="Q117" i="23"/>
  <c r="Q124" i="23"/>
  <c r="Q86" i="23"/>
  <c r="Q96" i="23"/>
  <c r="Q87" i="23"/>
  <c r="Q95" i="23"/>
  <c r="Q97" i="23"/>
  <c r="Q99" i="23"/>
  <c r="Q74" i="23"/>
  <c r="O179" i="23"/>
  <c r="Q159" i="23"/>
  <c r="P179" i="23"/>
  <c r="L179" i="23"/>
  <c r="H179" i="23"/>
  <c r="O153" i="23"/>
  <c r="Q133" i="23"/>
  <c r="P153" i="23"/>
  <c r="L153" i="23"/>
  <c r="I17" i="23" s="1"/>
  <c r="H153" i="23"/>
  <c r="G17" i="23" s="1"/>
  <c r="P127" i="23"/>
  <c r="Q110" i="23"/>
  <c r="O127" i="23"/>
  <c r="Q107" i="23"/>
  <c r="Q85" i="23"/>
  <c r="Q90" i="23"/>
  <c r="Q92" i="23"/>
  <c r="P55" i="23"/>
  <c r="Q55" i="23" s="1"/>
  <c r="P58" i="23"/>
  <c r="Q63" i="23"/>
  <c r="Q65" i="23"/>
  <c r="Q69" i="23"/>
  <c r="Q71" i="23"/>
  <c r="Q73" i="23"/>
  <c r="Q93" i="23"/>
  <c r="Q98" i="23"/>
  <c r="Q100" i="23"/>
  <c r="P101" i="23"/>
  <c r="Q82" i="23"/>
  <c r="O101" i="23"/>
  <c r="Q81" i="23"/>
  <c r="H101" i="23"/>
  <c r="G14" i="23" s="1"/>
  <c r="L101" i="23"/>
  <c r="I14" i="23" s="1"/>
  <c r="P56" i="23"/>
  <c r="Q56" i="23" s="1"/>
  <c r="Q64" i="23"/>
  <c r="Q61" i="23"/>
  <c r="Q72" i="23"/>
  <c r="P59" i="23"/>
  <c r="Q59" i="23" s="1"/>
  <c r="Q66" i="23"/>
  <c r="P57" i="23"/>
  <c r="Q57" i="23" s="1"/>
  <c r="Q62" i="23"/>
  <c r="Q68" i="23"/>
  <c r="Q58" i="23"/>
  <c r="L75" i="23"/>
  <c r="I13" i="23" s="1"/>
  <c r="Q60" i="23"/>
  <c r="Q67" i="23"/>
  <c r="Q70" i="23"/>
  <c r="O75" i="23"/>
  <c r="H75" i="23"/>
  <c r="G13" i="23" s="1"/>
  <c r="Q48" i="23"/>
  <c r="Q34" i="23"/>
  <c r="Q35" i="23"/>
  <c r="Q43" i="23"/>
  <c r="Q38" i="23"/>
  <c r="H49" i="23"/>
  <c r="G12" i="23" s="1"/>
  <c r="Q41" i="23"/>
  <c r="P29" i="23"/>
  <c r="Q40" i="23"/>
  <c r="Q46" i="23"/>
  <c r="Q42" i="23"/>
  <c r="L49" i="23"/>
  <c r="H12" i="23" s="1"/>
  <c r="P30" i="23"/>
  <c r="Q30" i="23" s="1"/>
  <c r="P31" i="23"/>
  <c r="Q36" i="23"/>
  <c r="Q37" i="23"/>
  <c r="Q39" i="23"/>
  <c r="P32" i="23"/>
  <c r="Q32" i="23" s="1"/>
  <c r="Q44" i="23"/>
  <c r="Q45" i="23"/>
  <c r="Q47" i="23"/>
  <c r="O29" i="23"/>
  <c r="P33" i="23"/>
  <c r="Q33" i="23" s="1"/>
  <c r="K10" i="20"/>
  <c r="L10" i="20"/>
  <c r="M10" i="20"/>
  <c r="N10" i="20"/>
  <c r="J10" i="20"/>
  <c r="K10" i="22"/>
  <c r="L10" i="22"/>
  <c r="M10" i="22"/>
  <c r="N10" i="22"/>
  <c r="J10" i="22"/>
  <c r="H17" i="23" l="1"/>
  <c r="H13" i="23"/>
  <c r="Q179" i="23"/>
  <c r="Q153" i="23"/>
  <c r="H14" i="23"/>
  <c r="I12" i="23"/>
  <c r="Q127" i="23"/>
  <c r="Q101" i="23"/>
  <c r="P75" i="23"/>
  <c r="Q75" i="23"/>
  <c r="P49" i="23"/>
  <c r="Q31" i="23"/>
  <c r="O49" i="23"/>
  <c r="Q29" i="23"/>
  <c r="Q49" i="23" l="1"/>
  <c r="D10" i="41" l="1"/>
  <c r="D9" i="41"/>
  <c r="G35" i="22" l="1"/>
  <c r="G34" i="22"/>
  <c r="G33" i="22"/>
  <c r="G32" i="22"/>
  <c r="G31" i="22"/>
  <c r="G30" i="22"/>
  <c r="G29" i="22"/>
  <c r="G28" i="22"/>
  <c r="N25" i="42"/>
  <c r="C152" i="41"/>
  <c r="C151" i="41"/>
  <c r="C146" i="41"/>
  <c r="C145" i="41"/>
  <c r="X24" i="18"/>
  <c r="X22" i="18"/>
  <c r="X17" i="18"/>
  <c r="X15" i="18"/>
  <c r="Y16" i="22"/>
  <c r="I18" i="22"/>
  <c r="M51" i="41"/>
  <c r="J51" i="41"/>
  <c r="D56" i="41"/>
  <c r="M56" i="41" s="1"/>
  <c r="D57" i="41"/>
  <c r="M57" i="41" s="1"/>
  <c r="C59" i="41"/>
  <c r="D59" i="41" s="1"/>
  <c r="AA59" i="41" s="1"/>
  <c r="C60" i="41"/>
  <c r="D60" i="41" s="1"/>
  <c r="X60" i="41" s="1"/>
  <c r="C61" i="41"/>
  <c r="D61" i="41" s="1"/>
  <c r="Z61" i="41" s="1"/>
  <c r="C62" i="41"/>
  <c r="D62" i="41" s="1"/>
  <c r="Q62" i="41" s="1"/>
  <c r="C63" i="41"/>
  <c r="D63" i="41" s="1"/>
  <c r="AA63" i="41" s="1"/>
  <c r="C64" i="41"/>
  <c r="D64" i="41" s="1"/>
  <c r="X64" i="41" s="1"/>
  <c r="C65" i="41"/>
  <c r="D65" i="41" s="1"/>
  <c r="Z65" i="41" s="1"/>
  <c r="C66" i="41"/>
  <c r="D66" i="41" s="1"/>
  <c r="Q66" i="41" s="1"/>
  <c r="C58" i="41"/>
  <c r="D58" i="41" s="1"/>
  <c r="AA58" i="41" s="1"/>
  <c r="Z47" i="41"/>
  <c r="Z51" i="41"/>
  <c r="Z22" i="41"/>
  <c r="Z26" i="41"/>
  <c r="D32" i="41"/>
  <c r="X32" i="41" s="1"/>
  <c r="D33" i="41"/>
  <c r="C35" i="41"/>
  <c r="D35" i="41" s="1"/>
  <c r="C36" i="41"/>
  <c r="C37" i="41"/>
  <c r="C38" i="41"/>
  <c r="D38" i="41" s="1"/>
  <c r="C39" i="41"/>
  <c r="D39" i="41" s="1"/>
  <c r="C40" i="41"/>
  <c r="C41" i="41"/>
  <c r="C42" i="41"/>
  <c r="D42" i="41" s="1"/>
  <c r="C34" i="41"/>
  <c r="D34" i="41" s="1"/>
  <c r="X63" i="41" l="1"/>
  <c r="E58" i="41"/>
  <c r="O58" i="41"/>
  <c r="O59" i="41"/>
  <c r="N65" i="41"/>
  <c r="Q61" i="41"/>
  <c r="N61" i="41"/>
  <c r="P64" i="41"/>
  <c r="X58" i="41"/>
  <c r="E64" i="41"/>
  <c r="P60" i="41"/>
  <c r="E60" i="41"/>
  <c r="O63" i="41"/>
  <c r="Q65" i="41"/>
  <c r="X59" i="41"/>
  <c r="R66" i="41"/>
  <c r="R62" i="41"/>
  <c r="Y64" i="41"/>
  <c r="Y60" i="41"/>
  <c r="Z64" i="41"/>
  <c r="Z60" i="41"/>
  <c r="AA66" i="41"/>
  <c r="AA62" i="41"/>
  <c r="E63" i="41"/>
  <c r="F63" i="41" s="1"/>
  <c r="E59" i="41"/>
  <c r="F59" i="41" s="1"/>
  <c r="F64" i="41"/>
  <c r="F60" i="41"/>
  <c r="N64" i="41"/>
  <c r="N60" i="41"/>
  <c r="O66" i="41"/>
  <c r="O62" i="41"/>
  <c r="P58" i="41"/>
  <c r="P63" i="41"/>
  <c r="P59" i="41"/>
  <c r="Q64" i="41"/>
  <c r="Q60" i="41"/>
  <c r="R65" i="41"/>
  <c r="R61" i="41"/>
  <c r="X66" i="41"/>
  <c r="X62" i="41"/>
  <c r="Y58" i="41"/>
  <c r="Y63" i="41"/>
  <c r="Y59" i="41"/>
  <c r="Z63" i="41"/>
  <c r="Z59" i="41"/>
  <c r="AA65" i="41"/>
  <c r="AA61" i="41"/>
  <c r="E66" i="41"/>
  <c r="E62" i="41"/>
  <c r="F62" i="41" s="1"/>
  <c r="N63" i="41"/>
  <c r="N59" i="41"/>
  <c r="O65" i="41"/>
  <c r="O61" i="41"/>
  <c r="P66" i="41"/>
  <c r="P62" i="41"/>
  <c r="Q58" i="41"/>
  <c r="Q63" i="41"/>
  <c r="Q59" i="41"/>
  <c r="R64" i="41"/>
  <c r="R60" i="41"/>
  <c r="X65" i="41"/>
  <c r="X61" i="41"/>
  <c r="Y66" i="41"/>
  <c r="Y62" i="41"/>
  <c r="Z66" i="41"/>
  <c r="Z62" i="41"/>
  <c r="Z58" i="41"/>
  <c r="AA64" i="41"/>
  <c r="AA60" i="41"/>
  <c r="E65" i="41"/>
  <c r="F65" i="41" s="1"/>
  <c r="E61" i="41"/>
  <c r="F61" i="41" s="1"/>
  <c r="F66" i="41"/>
  <c r="F58" i="41"/>
  <c r="L66" i="41"/>
  <c r="N66" i="41"/>
  <c r="N62" i="41"/>
  <c r="N58" i="41"/>
  <c r="O64" i="41"/>
  <c r="O60" i="41"/>
  <c r="P65" i="41"/>
  <c r="P61" i="41"/>
  <c r="R58" i="41"/>
  <c r="R63" i="41"/>
  <c r="R59" i="41"/>
  <c r="Y65" i="41"/>
  <c r="Y61" i="41"/>
  <c r="D41" i="41"/>
  <c r="E41" i="41" s="1"/>
  <c r="L32" i="41"/>
  <c r="P32" i="41"/>
  <c r="X34" i="41"/>
  <c r="O34" i="41"/>
  <c r="Y34" i="41"/>
  <c r="AA34" i="41"/>
  <c r="E34" i="41"/>
  <c r="F34" i="41" s="1"/>
  <c r="Z34" i="41"/>
  <c r="R34" i="41"/>
  <c r="Q34" i="41"/>
  <c r="P34" i="41"/>
  <c r="N34" i="41"/>
  <c r="X39" i="41"/>
  <c r="N39" i="41"/>
  <c r="L39" i="41"/>
  <c r="AA39" i="41"/>
  <c r="O39" i="41"/>
  <c r="E39" i="41"/>
  <c r="F39" i="41" s="1"/>
  <c r="Z39" i="41"/>
  <c r="Y39" i="41"/>
  <c r="R39" i="41"/>
  <c r="Q39" i="41"/>
  <c r="P39" i="41"/>
  <c r="X35" i="41"/>
  <c r="N35" i="41"/>
  <c r="Z35" i="41"/>
  <c r="Y35" i="41"/>
  <c r="R35" i="41"/>
  <c r="Q35" i="41"/>
  <c r="P35" i="41"/>
  <c r="AA35" i="41"/>
  <c r="O35" i="41"/>
  <c r="E35" i="41"/>
  <c r="F35" i="41" s="1"/>
  <c r="AA42" i="41"/>
  <c r="O42" i="41"/>
  <c r="Z42" i="41"/>
  <c r="Y42" i="41"/>
  <c r="X42" i="41"/>
  <c r="R42" i="41"/>
  <c r="L42" i="41"/>
  <c r="E42" i="41"/>
  <c r="F42" i="41" s="1"/>
  <c r="Q42" i="41"/>
  <c r="P42" i="41"/>
  <c r="N42" i="41"/>
  <c r="AA38" i="41"/>
  <c r="O38" i="41"/>
  <c r="Z38" i="41"/>
  <c r="Q38" i="41"/>
  <c r="P38" i="41"/>
  <c r="N38" i="41"/>
  <c r="E38" i="41"/>
  <c r="F38" i="41" s="1"/>
  <c r="Y38" i="41"/>
  <c r="R38" i="41"/>
  <c r="X38" i="41"/>
  <c r="D37" i="41"/>
  <c r="P33" i="41"/>
  <c r="L33" i="41"/>
  <c r="X33" i="41"/>
  <c r="N33" i="41"/>
  <c r="D40" i="41"/>
  <c r="D36" i="41"/>
  <c r="N32" i="41"/>
  <c r="E9" i="42"/>
  <c r="H9" i="42" s="1"/>
  <c r="R14" i="30"/>
  <c r="R15" i="30"/>
  <c r="R16" i="30"/>
  <c r="R17" i="30"/>
  <c r="R18" i="30"/>
  <c r="R19" i="30"/>
  <c r="R20" i="30"/>
  <c r="R21" i="30"/>
  <c r="R22" i="30"/>
  <c r="R23" i="30"/>
  <c r="R24" i="30"/>
  <c r="R25" i="30"/>
  <c r="R26" i="30"/>
  <c r="R27" i="30"/>
  <c r="R28" i="30"/>
  <c r="R29" i="30"/>
  <c r="R30" i="30"/>
  <c r="R31" i="30"/>
  <c r="R32" i="30"/>
  <c r="R33" i="30"/>
  <c r="R34" i="30"/>
  <c r="R35" i="30"/>
  <c r="R13" i="30"/>
  <c r="X18" i="18"/>
  <c r="X19" i="18"/>
  <c r="X20" i="18"/>
  <c r="X25" i="18"/>
  <c r="X26" i="18"/>
  <c r="X27" i="18"/>
  <c r="AL13" i="26"/>
  <c r="AL14" i="26"/>
  <c r="AL15" i="26"/>
  <c r="AL16" i="26"/>
  <c r="AL17" i="26"/>
  <c r="AL18" i="26"/>
  <c r="AL20" i="26"/>
  <c r="AL21" i="26"/>
  <c r="AL22" i="26"/>
  <c r="AL12" i="26"/>
  <c r="AM13" i="25"/>
  <c r="AM14" i="25"/>
  <c r="AM15" i="25"/>
  <c r="AM16" i="25"/>
  <c r="AM17" i="25"/>
  <c r="AM18" i="25"/>
  <c r="AM19" i="25"/>
  <c r="AM20" i="25"/>
  <c r="AM21" i="25"/>
  <c r="AM12" i="25"/>
  <c r="AL13" i="24"/>
  <c r="AL14" i="24"/>
  <c r="AL15" i="24"/>
  <c r="AL16" i="24"/>
  <c r="AL17" i="24"/>
  <c r="AL18" i="24"/>
  <c r="AL19" i="24"/>
  <c r="AL20" i="24"/>
  <c r="AL21" i="24"/>
  <c r="AL12" i="24"/>
  <c r="AM13" i="23"/>
  <c r="AM14" i="23"/>
  <c r="AM15" i="23"/>
  <c r="AM16" i="23"/>
  <c r="AM17" i="23"/>
  <c r="AM12" i="23"/>
  <c r="AM13" i="21"/>
  <c r="AM14" i="21"/>
  <c r="AM15" i="21"/>
  <c r="AM16" i="21"/>
  <c r="AM17" i="21"/>
  <c r="AM18" i="21"/>
  <c r="AM19" i="21"/>
  <c r="AM21" i="21"/>
  <c r="AM22" i="21"/>
  <c r="AM12" i="21"/>
  <c r="AN14" i="20"/>
  <c r="AN16" i="20"/>
  <c r="AN17" i="20"/>
  <c r="AN18" i="20"/>
  <c r="AN20" i="20"/>
  <c r="AN21" i="20"/>
  <c r="AN22" i="20"/>
  <c r="AN23" i="20"/>
  <c r="AN27" i="20"/>
  <c r="AN28" i="20"/>
  <c r="AN30" i="20"/>
  <c r="AN31" i="20"/>
  <c r="AN33" i="20"/>
  <c r="AN34" i="20"/>
  <c r="AN13" i="20"/>
  <c r="AN12" i="20"/>
  <c r="AE33" i="20"/>
  <c r="AE34" i="20"/>
  <c r="AC34" i="20"/>
  <c r="M66" i="41" s="1"/>
  <c r="AB34" i="20"/>
  <c r="J66" i="41" s="1"/>
  <c r="AE32" i="20"/>
  <c r="AE30" i="20"/>
  <c r="AE31" i="20"/>
  <c r="AE29" i="20"/>
  <c r="AB29" i="20"/>
  <c r="AC29" i="20" s="1"/>
  <c r="M61" i="41" s="1"/>
  <c r="AE27" i="20"/>
  <c r="AE28" i="20"/>
  <c r="Z18" i="20"/>
  <c r="Y18" i="20"/>
  <c r="Z17" i="20"/>
  <c r="Y17" i="20"/>
  <c r="Y16" i="20"/>
  <c r="AE26" i="20"/>
  <c r="AA18" i="20"/>
  <c r="AA32" i="20" s="1"/>
  <c r="AB32" i="20" s="1"/>
  <c r="AC32" i="20" s="1"/>
  <c r="M64" i="41" s="1"/>
  <c r="AA17" i="20"/>
  <c r="AA29" i="20" s="1"/>
  <c r="AB30" i="20" s="1"/>
  <c r="AC30" i="20" s="1"/>
  <c r="M62" i="41" s="1"/>
  <c r="AA16" i="20"/>
  <c r="AA26" i="20" s="1"/>
  <c r="I18" i="20"/>
  <c r="D32" i="20"/>
  <c r="D29" i="20"/>
  <c r="D26" i="20"/>
  <c r="C32" i="20"/>
  <c r="C29" i="20"/>
  <c r="C26" i="20"/>
  <c r="H35" i="20"/>
  <c r="AE31" i="22"/>
  <c r="AE34" i="22"/>
  <c r="AE35" i="22"/>
  <c r="AE33" i="22"/>
  <c r="AE32" i="22"/>
  <c r="AE30" i="22"/>
  <c r="AE28" i="22"/>
  <c r="AE29" i="22"/>
  <c r="AE27" i="22"/>
  <c r="Z18" i="22"/>
  <c r="AC35" i="22"/>
  <c r="M42" i="41" s="1"/>
  <c r="AB35" i="22"/>
  <c r="J42" i="41" s="1"/>
  <c r="AB32" i="22"/>
  <c r="J39" i="41" s="1"/>
  <c r="AB29" i="22"/>
  <c r="AA18" i="22"/>
  <c r="AA33" i="22" s="1"/>
  <c r="AB34" i="22" s="1"/>
  <c r="AC34" i="22" s="1"/>
  <c r="AA17" i="22"/>
  <c r="AA30" i="22" s="1"/>
  <c r="AA16" i="22"/>
  <c r="AA12" i="22"/>
  <c r="AA13" i="22"/>
  <c r="AA14" i="22"/>
  <c r="AC29" i="22"/>
  <c r="Y18" i="22"/>
  <c r="Y17" i="22"/>
  <c r="H41" i="41"/>
  <c r="H37" i="41"/>
  <c r="H36" i="41"/>
  <c r="AN28" i="22"/>
  <c r="AN29" i="22"/>
  <c r="AN30" i="22"/>
  <c r="AN31" i="22"/>
  <c r="AN32" i="22"/>
  <c r="AN33" i="22"/>
  <c r="AN34" i="22"/>
  <c r="AN35" i="22"/>
  <c r="AN27" i="22"/>
  <c r="C33" i="22"/>
  <c r="C30" i="22"/>
  <c r="C27" i="22"/>
  <c r="H66" i="41" l="1"/>
  <c r="G33" i="20"/>
  <c r="G32" i="20"/>
  <c r="G34" i="20"/>
  <c r="H62" i="41"/>
  <c r="G31" i="20"/>
  <c r="G29" i="20"/>
  <c r="G30" i="20"/>
  <c r="H59" i="41"/>
  <c r="G27" i="20"/>
  <c r="G28" i="20"/>
  <c r="G26" i="20"/>
  <c r="Q41" i="41"/>
  <c r="R41" i="41"/>
  <c r="J62" i="41"/>
  <c r="L62" i="41" s="1"/>
  <c r="J61" i="41"/>
  <c r="L61" i="41" s="1"/>
  <c r="AN26" i="20"/>
  <c r="AN29" i="20"/>
  <c r="J64" i="41"/>
  <c r="L64" i="41" s="1"/>
  <c r="AN32" i="20"/>
  <c r="AA41" i="41"/>
  <c r="O41" i="41"/>
  <c r="N41" i="41"/>
  <c r="H34" i="41"/>
  <c r="J41" i="41"/>
  <c r="L41" i="41" s="1"/>
  <c r="M41" i="41"/>
  <c r="Y41" i="41"/>
  <c r="X41" i="41"/>
  <c r="F41" i="41"/>
  <c r="P41" i="41"/>
  <c r="Z41" i="41"/>
  <c r="E37" i="41"/>
  <c r="Z37" i="41"/>
  <c r="Y37" i="41"/>
  <c r="R37" i="41"/>
  <c r="Q37" i="41"/>
  <c r="P37" i="41"/>
  <c r="X37" i="41"/>
  <c r="N37" i="41"/>
  <c r="AA37" i="41"/>
  <c r="O37" i="41"/>
  <c r="J37" i="41"/>
  <c r="L37" i="41" s="1"/>
  <c r="F37" i="41"/>
  <c r="Z36" i="41"/>
  <c r="Y36" i="41"/>
  <c r="R36" i="41"/>
  <c r="Q36" i="41"/>
  <c r="P36" i="41"/>
  <c r="AA36" i="41"/>
  <c r="O36" i="41"/>
  <c r="J36" i="41"/>
  <c r="L36" i="41"/>
  <c r="X36" i="41"/>
  <c r="N36" i="41"/>
  <c r="M36" i="41"/>
  <c r="E36" i="41"/>
  <c r="F36" i="41" s="1"/>
  <c r="Z40" i="41"/>
  <c r="Y40" i="41"/>
  <c r="R40" i="41"/>
  <c r="Q40" i="41"/>
  <c r="P40" i="41"/>
  <c r="AA40" i="41"/>
  <c r="X40" i="41"/>
  <c r="N40" i="41"/>
  <c r="O40" i="41"/>
  <c r="E40" i="41"/>
  <c r="F40" i="41" s="1"/>
  <c r="H35" i="41"/>
  <c r="AB33" i="20"/>
  <c r="AB31" i="20"/>
  <c r="Z16" i="20"/>
  <c r="AB27" i="20"/>
  <c r="AB28" i="20"/>
  <c r="AB26" i="20"/>
  <c r="AB18" i="20"/>
  <c r="AC18" i="20" s="1"/>
  <c r="H61" i="41"/>
  <c r="H63" i="41"/>
  <c r="H60" i="41"/>
  <c r="H58" i="41"/>
  <c r="H64" i="41"/>
  <c r="H65" i="41"/>
  <c r="AB31" i="22"/>
  <c r="J38" i="41" s="1"/>
  <c r="L38" i="41" s="1"/>
  <c r="AB33" i="22"/>
  <c r="AC33" i="22" s="1"/>
  <c r="M40" i="41" s="1"/>
  <c r="AB30" i="22"/>
  <c r="Z17" i="22"/>
  <c r="H42" i="41"/>
  <c r="H40" i="41"/>
  <c r="Z16" i="22"/>
  <c r="AB18" i="22"/>
  <c r="AC18" i="22" s="1"/>
  <c r="H38" i="41"/>
  <c r="H39" i="41"/>
  <c r="AC32" i="22"/>
  <c r="M39" i="41" s="1"/>
  <c r="AC26" i="20" l="1"/>
  <c r="M58" i="41" s="1"/>
  <c r="J58" i="41"/>
  <c r="L58" i="41" s="1"/>
  <c r="AC31" i="20"/>
  <c r="M63" i="41" s="1"/>
  <c r="J63" i="41"/>
  <c r="L63" i="41" s="1"/>
  <c r="AC28" i="20"/>
  <c r="M60" i="41" s="1"/>
  <c r="J60" i="41"/>
  <c r="L60" i="41" s="1"/>
  <c r="AC33" i="20"/>
  <c r="M65" i="41" s="1"/>
  <c r="J65" i="41"/>
  <c r="L65" i="41" s="1"/>
  <c r="AC27" i="20"/>
  <c r="M59" i="41" s="1"/>
  <c r="J59" i="41"/>
  <c r="L59" i="41" s="1"/>
  <c r="J40" i="41"/>
  <c r="L40" i="41" s="1"/>
  <c r="D8" i="41"/>
  <c r="C86" i="40"/>
  <c r="C86" i="5"/>
  <c r="D11" i="41" l="1"/>
  <c r="O69" i="25" l="1"/>
  <c r="N69" i="25"/>
  <c r="M69" i="25"/>
  <c r="L69" i="25"/>
  <c r="K69" i="25"/>
  <c r="B6" i="35" l="1"/>
  <c r="D34" i="34" l="1"/>
  <c r="C41" i="30"/>
  <c r="C33" i="18"/>
  <c r="C61" i="26"/>
  <c r="C59" i="25"/>
  <c r="C60" i="24"/>
  <c r="C206" i="23"/>
  <c r="C60" i="21"/>
  <c r="C73" i="20"/>
  <c r="C74" i="22"/>
  <c r="C77" i="41"/>
  <c r="AN13" i="22"/>
  <c r="AN14" i="22"/>
  <c r="AN16" i="22"/>
  <c r="AN17" i="22"/>
  <c r="AN18" i="22"/>
  <c r="AN20" i="22"/>
  <c r="AN21" i="22"/>
  <c r="AN22" i="22"/>
  <c r="AN24" i="22"/>
  <c r="R24" i="18"/>
  <c r="AN12" i="22"/>
  <c r="N15" i="18" l="1"/>
  <c r="H165" i="41"/>
  <c r="C165" i="41"/>
  <c r="H164" i="41"/>
  <c r="C164" i="41"/>
  <c r="K164" i="41" s="1"/>
  <c r="H163" i="41"/>
  <c r="C163" i="41"/>
  <c r="C117" i="41"/>
  <c r="C118" i="41"/>
  <c r="C116" i="41"/>
  <c r="H118" i="41"/>
  <c r="H117" i="41"/>
  <c r="H116" i="41"/>
  <c r="H23" i="26"/>
  <c r="H16" i="18" l="1"/>
  <c r="E164" i="41"/>
  <c r="E163" i="41"/>
  <c r="N163" i="41"/>
  <c r="N164" i="41"/>
  <c r="N165" i="41"/>
  <c r="D163" i="41"/>
  <c r="D164" i="41"/>
  <c r="D165" i="41"/>
  <c r="Y164" i="41" l="1"/>
  <c r="Z164" i="41"/>
  <c r="AA164" i="41"/>
  <c r="X164" i="41"/>
  <c r="AA163" i="41"/>
  <c r="R163" i="41"/>
  <c r="Z163" i="41"/>
  <c r="X163" i="41"/>
  <c r="Z165" i="41"/>
  <c r="AA165" i="41"/>
  <c r="Y165" i="41"/>
  <c r="X165" i="41"/>
  <c r="P165" i="41"/>
  <c r="T165" i="41"/>
  <c r="O165" i="41"/>
  <c r="Q165" i="41"/>
  <c r="U165" i="41"/>
  <c r="W165" i="41"/>
  <c r="R165" i="41"/>
  <c r="V165" i="41"/>
  <c r="S165" i="41"/>
  <c r="R164" i="41"/>
  <c r="O164" i="41"/>
  <c r="Q164" i="41"/>
  <c r="P164" i="41"/>
  <c r="Q163" i="41"/>
  <c r="O163" i="41"/>
  <c r="P163" i="41"/>
  <c r="Y163" i="41"/>
  <c r="F164" i="41"/>
  <c r="L164" i="41"/>
  <c r="F163" i="41"/>
  <c r="T132" i="41"/>
  <c r="V132" i="41"/>
  <c r="U132" i="41"/>
  <c r="C128" i="41"/>
  <c r="C129" i="41"/>
  <c r="C130" i="41"/>
  <c r="D130" i="41" s="1"/>
  <c r="Z130" i="41" s="1"/>
  <c r="C131" i="41"/>
  <c r="N131" i="41" s="1"/>
  <c r="C127" i="41"/>
  <c r="C134" i="41"/>
  <c r="N134" i="41" s="1"/>
  <c r="C135" i="41"/>
  <c r="E135" i="41" s="1"/>
  <c r="C136" i="41"/>
  <c r="C137" i="41"/>
  <c r="C133" i="41"/>
  <c r="N133" i="41" s="1"/>
  <c r="C158" i="41"/>
  <c r="C159" i="41"/>
  <c r="D159" i="41" s="1"/>
  <c r="Z159" i="41" s="1"/>
  <c r="C160" i="41"/>
  <c r="N160" i="41" s="1"/>
  <c r="C161" i="41"/>
  <c r="C157" i="41"/>
  <c r="C140" i="41"/>
  <c r="E140" i="41" s="1"/>
  <c r="C141" i="41"/>
  <c r="C142" i="41"/>
  <c r="C143" i="41"/>
  <c r="N143" i="41" s="1"/>
  <c r="C139" i="41"/>
  <c r="E139" i="41" s="1"/>
  <c r="C154" i="41"/>
  <c r="D154" i="41" s="1"/>
  <c r="Z154" i="41" s="1"/>
  <c r="C155" i="41"/>
  <c r="C147" i="41"/>
  <c r="C148" i="41"/>
  <c r="D148" i="41" s="1"/>
  <c r="Z148" i="41" s="1"/>
  <c r="C149" i="41"/>
  <c r="N149" i="41" s="1"/>
  <c r="C150" i="41"/>
  <c r="J150" i="41" s="1"/>
  <c r="C153" i="41"/>
  <c r="N153" i="41" s="1"/>
  <c r="C110" i="41"/>
  <c r="N110" i="41" s="1"/>
  <c r="C111" i="41"/>
  <c r="N111" i="41" s="1"/>
  <c r="C112" i="41"/>
  <c r="C113" i="41"/>
  <c r="N113" i="41" s="1"/>
  <c r="C114" i="41"/>
  <c r="N114" i="41" s="1"/>
  <c r="C115" i="41"/>
  <c r="N115" i="41" s="1"/>
  <c r="N117" i="41"/>
  <c r="N118" i="41"/>
  <c r="C109" i="41"/>
  <c r="N109" i="41" s="1"/>
  <c r="C99" i="41"/>
  <c r="N99" i="41" s="1"/>
  <c r="C100" i="41"/>
  <c r="E100" i="41" s="1"/>
  <c r="C101" i="41"/>
  <c r="K101" i="41" s="1"/>
  <c r="C102" i="41"/>
  <c r="K102" i="41" s="1"/>
  <c r="C103" i="41"/>
  <c r="N103" i="41" s="1"/>
  <c r="C104" i="41"/>
  <c r="N104" i="41" s="1"/>
  <c r="C105" i="41"/>
  <c r="K105" i="41" s="1"/>
  <c r="C106" i="41"/>
  <c r="K106" i="41" s="1"/>
  <c r="C107" i="41"/>
  <c r="N107" i="41" s="1"/>
  <c r="C98" i="41"/>
  <c r="E165" i="41"/>
  <c r="F165" i="41" s="1"/>
  <c r="X148" i="41" l="1"/>
  <c r="Y148" i="41"/>
  <c r="AA148" i="41"/>
  <c r="X154" i="41"/>
  <c r="Y154" i="41"/>
  <c r="AA154" i="41"/>
  <c r="X159" i="41"/>
  <c r="AA159" i="41"/>
  <c r="Y159" i="41"/>
  <c r="X130" i="41"/>
  <c r="AA130" i="41"/>
  <c r="Y130" i="41"/>
  <c r="O159" i="41"/>
  <c r="P159" i="41"/>
  <c r="Q159" i="41"/>
  <c r="R159" i="41"/>
  <c r="O148" i="41"/>
  <c r="P148" i="41"/>
  <c r="Q148" i="41"/>
  <c r="R148" i="41"/>
  <c r="O154" i="41"/>
  <c r="P154" i="41"/>
  <c r="Q154" i="41"/>
  <c r="R154" i="41"/>
  <c r="R130" i="41"/>
  <c r="O130" i="41"/>
  <c r="P130" i="41"/>
  <c r="Q130" i="41"/>
  <c r="D129" i="41"/>
  <c r="Z129" i="41" s="1"/>
  <c r="D155" i="41"/>
  <c r="Z155" i="41" s="1"/>
  <c r="E155" i="41"/>
  <c r="E157" i="41"/>
  <c r="N142" i="41"/>
  <c r="E130" i="41"/>
  <c r="D145" i="41"/>
  <c r="K155" i="41"/>
  <c r="N155" i="41"/>
  <c r="E133" i="41"/>
  <c r="N130" i="41"/>
  <c r="E145" i="41"/>
  <c r="E142" i="41"/>
  <c r="F130" i="41"/>
  <c r="E159" i="41"/>
  <c r="F159" i="41" s="1"/>
  <c r="N158" i="41"/>
  <c r="E137" i="41"/>
  <c r="D127" i="41"/>
  <c r="Z127" i="41" s="1"/>
  <c r="D128" i="41"/>
  <c r="Z128" i="41" s="1"/>
  <c r="E129" i="41"/>
  <c r="N129" i="41"/>
  <c r="D153" i="41"/>
  <c r="Z153" i="41" s="1"/>
  <c r="D142" i="41"/>
  <c r="Z142" i="41" s="1"/>
  <c r="D157" i="41"/>
  <c r="Z157" i="41" s="1"/>
  <c r="E158" i="41"/>
  <c r="E134" i="41"/>
  <c r="D131" i="41"/>
  <c r="Z131" i="41" s="1"/>
  <c r="E127" i="41"/>
  <c r="E128" i="41"/>
  <c r="N127" i="41"/>
  <c r="N128" i="41"/>
  <c r="N159" i="41"/>
  <c r="D149" i="41"/>
  <c r="Z149" i="41" s="1"/>
  <c r="E143" i="41"/>
  <c r="N145" i="41"/>
  <c r="D158" i="41"/>
  <c r="Z158" i="41" s="1"/>
  <c r="N157" i="41"/>
  <c r="D137" i="41"/>
  <c r="Z137" i="41" s="1"/>
  <c r="N137" i="41"/>
  <c r="E131" i="41"/>
  <c r="D141" i="41"/>
  <c r="Z141" i="41" s="1"/>
  <c r="N141" i="41"/>
  <c r="N147" i="41"/>
  <c r="D161" i="41"/>
  <c r="Z161" i="41" s="1"/>
  <c r="D136" i="41"/>
  <c r="Z136" i="41" s="1"/>
  <c r="N136" i="41"/>
  <c r="E148" i="41"/>
  <c r="F148" i="41" s="1"/>
  <c r="N152" i="41"/>
  <c r="N148" i="41"/>
  <c r="D147" i="41"/>
  <c r="Z147" i="41" s="1"/>
  <c r="E154" i="41"/>
  <c r="F154" i="41" s="1"/>
  <c r="E150" i="41"/>
  <c r="E146" i="41"/>
  <c r="K154" i="41"/>
  <c r="D139" i="41"/>
  <c r="Z139" i="41" s="1"/>
  <c r="D140" i="41"/>
  <c r="Z140" i="41" s="1"/>
  <c r="E141" i="41"/>
  <c r="N139" i="41"/>
  <c r="N140" i="41"/>
  <c r="N154" i="41"/>
  <c r="N150" i="41"/>
  <c r="N146" i="41"/>
  <c r="D160" i="41"/>
  <c r="Z160" i="41" s="1"/>
  <c r="E161" i="41"/>
  <c r="N161" i="41"/>
  <c r="D135" i="41"/>
  <c r="Z135" i="41" s="1"/>
  <c r="E136" i="41"/>
  <c r="N135" i="41"/>
  <c r="E147" i="41"/>
  <c r="D150" i="41"/>
  <c r="Z150" i="41" s="1"/>
  <c r="D146" i="41"/>
  <c r="Z146" i="41" s="1"/>
  <c r="E153" i="41"/>
  <c r="E149" i="41"/>
  <c r="K153" i="41"/>
  <c r="D143" i="41"/>
  <c r="Z143" i="41" s="1"/>
  <c r="E160" i="41"/>
  <c r="D133" i="41"/>
  <c r="Z133" i="41" s="1"/>
  <c r="D134" i="41"/>
  <c r="Z134" i="41" s="1"/>
  <c r="D110" i="41"/>
  <c r="Z110" i="41" s="1"/>
  <c r="N102" i="41"/>
  <c r="D118" i="41"/>
  <c r="D106" i="41"/>
  <c r="Z106" i="41" s="1"/>
  <c r="D115" i="41"/>
  <c r="Z115" i="41" s="1"/>
  <c r="D102" i="41"/>
  <c r="Z102" i="41" s="1"/>
  <c r="D114" i="41"/>
  <c r="Z114" i="41" s="1"/>
  <c r="N106" i="41"/>
  <c r="D109" i="41"/>
  <c r="Z109" i="41" s="1"/>
  <c r="D111" i="41"/>
  <c r="Z111" i="41" s="1"/>
  <c r="E116" i="41"/>
  <c r="E112" i="41"/>
  <c r="N116" i="41"/>
  <c r="D117" i="41"/>
  <c r="D113" i="41"/>
  <c r="Z113" i="41" s="1"/>
  <c r="E109" i="41"/>
  <c r="E115" i="41"/>
  <c r="E111" i="41"/>
  <c r="E117" i="41"/>
  <c r="N112" i="41"/>
  <c r="D116" i="41"/>
  <c r="D112" i="41"/>
  <c r="Z112" i="41" s="1"/>
  <c r="E118" i="41"/>
  <c r="E114" i="41"/>
  <c r="E110" i="41"/>
  <c r="E113" i="41"/>
  <c r="E104" i="41"/>
  <c r="K104" i="41"/>
  <c r="D105" i="41"/>
  <c r="Z105" i="41" s="1"/>
  <c r="D101" i="41"/>
  <c r="Z101" i="41" s="1"/>
  <c r="E107" i="41"/>
  <c r="E103" i="41"/>
  <c r="E99" i="41"/>
  <c r="K107" i="41"/>
  <c r="K103" i="41"/>
  <c r="K99" i="41"/>
  <c r="N105" i="41"/>
  <c r="N101" i="41"/>
  <c r="E98" i="41"/>
  <c r="K100" i="41"/>
  <c r="D98" i="41"/>
  <c r="Z98" i="41" s="1"/>
  <c r="D104" i="41"/>
  <c r="Z104" i="41" s="1"/>
  <c r="D100" i="41"/>
  <c r="Z100" i="41" s="1"/>
  <c r="E106" i="41"/>
  <c r="E102" i="41"/>
  <c r="N98" i="41"/>
  <c r="N100" i="41"/>
  <c r="D107" i="41"/>
  <c r="Z107" i="41" s="1"/>
  <c r="D103" i="41"/>
  <c r="Z103" i="41" s="1"/>
  <c r="D99" i="41"/>
  <c r="Z99" i="41" s="1"/>
  <c r="E105" i="41"/>
  <c r="E101" i="41"/>
  <c r="AA117" i="41" l="1"/>
  <c r="X117" i="41"/>
  <c r="Y117" i="41"/>
  <c r="Z117" i="41"/>
  <c r="Z116" i="41"/>
  <c r="Y116" i="41"/>
  <c r="X116" i="41"/>
  <c r="AA116" i="41"/>
  <c r="AA118" i="41"/>
  <c r="X118" i="41"/>
  <c r="Z118" i="41"/>
  <c r="Y118" i="41"/>
  <c r="O118" i="41"/>
  <c r="R118" i="41"/>
  <c r="P118" i="41"/>
  <c r="Q118" i="41"/>
  <c r="Q117" i="41"/>
  <c r="R117" i="41"/>
  <c r="O117" i="41"/>
  <c r="P117" i="41"/>
  <c r="P116" i="41"/>
  <c r="O116" i="41"/>
  <c r="Q116" i="41"/>
  <c r="R116" i="41"/>
  <c r="O145" i="41"/>
  <c r="Z145" i="41"/>
  <c r="X146" i="41"/>
  <c r="Y146" i="41"/>
  <c r="AA146" i="41"/>
  <c r="X150" i="41"/>
  <c r="Y150" i="41"/>
  <c r="AA150" i="41"/>
  <c r="X153" i="41"/>
  <c r="Y153" i="41"/>
  <c r="AA153" i="41"/>
  <c r="X155" i="41"/>
  <c r="Y155" i="41"/>
  <c r="AA155" i="41"/>
  <c r="X147" i="41"/>
  <c r="Y147" i="41"/>
  <c r="AA147" i="41"/>
  <c r="Y145" i="41"/>
  <c r="AA145" i="41"/>
  <c r="X145" i="41"/>
  <c r="X149" i="41"/>
  <c r="Y149" i="41"/>
  <c r="AA149" i="41"/>
  <c r="X100" i="41"/>
  <c r="Y100" i="41"/>
  <c r="AA100" i="41"/>
  <c r="X113" i="41"/>
  <c r="AA113" i="41"/>
  <c r="Y113" i="41"/>
  <c r="X114" i="41"/>
  <c r="AA114" i="41"/>
  <c r="Y114" i="41"/>
  <c r="Y133" i="41"/>
  <c r="AA133" i="41"/>
  <c r="X133" i="41"/>
  <c r="X136" i="41"/>
  <c r="AA136" i="41"/>
  <c r="Y136" i="41"/>
  <c r="X137" i="41"/>
  <c r="AA137" i="41"/>
  <c r="Y137" i="41"/>
  <c r="Y127" i="41"/>
  <c r="AA127" i="41"/>
  <c r="X127" i="41"/>
  <c r="X99" i="41"/>
  <c r="AA99" i="41"/>
  <c r="Y99" i="41"/>
  <c r="X104" i="41"/>
  <c r="Y104" i="41"/>
  <c r="AA104" i="41"/>
  <c r="X101" i="41"/>
  <c r="AA101" i="41"/>
  <c r="Y101" i="41"/>
  <c r="X112" i="41"/>
  <c r="AA112" i="41"/>
  <c r="Y112" i="41"/>
  <c r="X111" i="41"/>
  <c r="Y111" i="41"/>
  <c r="AA111" i="41"/>
  <c r="X102" i="41"/>
  <c r="AA102" i="41"/>
  <c r="Y102" i="41"/>
  <c r="X140" i="41"/>
  <c r="AA140" i="41"/>
  <c r="Y140" i="41"/>
  <c r="X161" i="41"/>
  <c r="AA161" i="41"/>
  <c r="Y161" i="41"/>
  <c r="X141" i="41"/>
  <c r="Y141" i="41"/>
  <c r="AA141" i="41"/>
  <c r="X129" i="41"/>
  <c r="AA129" i="41"/>
  <c r="Y129" i="41"/>
  <c r="X103" i="41"/>
  <c r="AA103" i="41"/>
  <c r="Y103" i="41"/>
  <c r="Y98" i="41"/>
  <c r="AA98" i="41"/>
  <c r="X98" i="41"/>
  <c r="X105" i="41"/>
  <c r="AA105" i="41"/>
  <c r="Y105" i="41"/>
  <c r="Y109" i="41"/>
  <c r="AA109" i="41"/>
  <c r="X109" i="41"/>
  <c r="X115" i="41"/>
  <c r="Y115" i="41"/>
  <c r="AA115" i="41"/>
  <c r="X110" i="41"/>
  <c r="AA110" i="41"/>
  <c r="Y110" i="41"/>
  <c r="X143" i="41"/>
  <c r="AA143" i="41"/>
  <c r="Y143" i="41"/>
  <c r="X160" i="41"/>
  <c r="Y160" i="41"/>
  <c r="AA160" i="41"/>
  <c r="Y139" i="41"/>
  <c r="AA139" i="41"/>
  <c r="X139" i="41"/>
  <c r="X158" i="41"/>
  <c r="AA158" i="41"/>
  <c r="Y158" i="41"/>
  <c r="Y157" i="41"/>
  <c r="AA157" i="41"/>
  <c r="X157" i="41"/>
  <c r="X107" i="41"/>
  <c r="AA107" i="41"/>
  <c r="Y107" i="41"/>
  <c r="X106" i="41"/>
  <c r="AA106" i="41"/>
  <c r="Y106" i="41"/>
  <c r="X134" i="41"/>
  <c r="AA134" i="41"/>
  <c r="Y134" i="41"/>
  <c r="X135" i="41"/>
  <c r="AA135" i="41"/>
  <c r="Y135" i="41"/>
  <c r="X131" i="41"/>
  <c r="AA131" i="41"/>
  <c r="Y131" i="41"/>
  <c r="X142" i="41"/>
  <c r="AA142" i="41"/>
  <c r="Y142" i="41"/>
  <c r="X128" i="41"/>
  <c r="Y128" i="41"/>
  <c r="AA128" i="41"/>
  <c r="F106" i="41"/>
  <c r="F150" i="41"/>
  <c r="O150" i="41"/>
  <c r="P150" i="41"/>
  <c r="Q150" i="41"/>
  <c r="R150" i="41"/>
  <c r="O147" i="41"/>
  <c r="P147" i="41"/>
  <c r="Q147" i="41"/>
  <c r="R147" i="41"/>
  <c r="O158" i="41"/>
  <c r="P158" i="41"/>
  <c r="Q158" i="41"/>
  <c r="R158" i="41"/>
  <c r="F100" i="41"/>
  <c r="R100" i="41"/>
  <c r="O100" i="41"/>
  <c r="P100" i="41"/>
  <c r="Q100" i="41"/>
  <c r="R113" i="41"/>
  <c r="O113" i="41"/>
  <c r="P113" i="41"/>
  <c r="Q113" i="41"/>
  <c r="R114" i="41"/>
  <c r="O114" i="41"/>
  <c r="P114" i="41"/>
  <c r="Q114" i="41"/>
  <c r="R142" i="41"/>
  <c r="O142" i="41"/>
  <c r="P142" i="41"/>
  <c r="Q142" i="41"/>
  <c r="P145" i="41"/>
  <c r="Q145" i="41"/>
  <c r="R145" i="41"/>
  <c r="R99" i="41"/>
  <c r="O99" i="41"/>
  <c r="P99" i="41"/>
  <c r="Q99" i="41"/>
  <c r="R104" i="41"/>
  <c r="O104" i="41"/>
  <c r="P104" i="41"/>
  <c r="Q104" i="41"/>
  <c r="R101" i="41"/>
  <c r="O101" i="41"/>
  <c r="P101" i="41"/>
  <c r="Q101" i="41"/>
  <c r="R112" i="41"/>
  <c r="O112" i="41"/>
  <c r="P112" i="41"/>
  <c r="Q112" i="41"/>
  <c r="R111" i="41"/>
  <c r="O111" i="41"/>
  <c r="P111" i="41"/>
  <c r="Q111" i="41"/>
  <c r="R102" i="41"/>
  <c r="O102" i="41"/>
  <c r="P102" i="41"/>
  <c r="Q102" i="41"/>
  <c r="F140" i="41"/>
  <c r="R140" i="41"/>
  <c r="O140" i="41"/>
  <c r="P140" i="41"/>
  <c r="Q140" i="41"/>
  <c r="O161" i="41"/>
  <c r="P161" i="41"/>
  <c r="Q161" i="41"/>
  <c r="R161" i="41"/>
  <c r="R141" i="41"/>
  <c r="O141" i="41"/>
  <c r="P141" i="41"/>
  <c r="Q141" i="41"/>
  <c r="O153" i="41"/>
  <c r="P153" i="41"/>
  <c r="Q153" i="41"/>
  <c r="R153" i="41"/>
  <c r="O155" i="41"/>
  <c r="P155" i="41"/>
  <c r="Q155" i="41"/>
  <c r="R155" i="41"/>
  <c r="R107" i="41"/>
  <c r="O107" i="41"/>
  <c r="P107" i="41"/>
  <c r="Q107" i="41"/>
  <c r="R106" i="41"/>
  <c r="O106" i="41"/>
  <c r="P106" i="41"/>
  <c r="Q106" i="41"/>
  <c r="P157" i="41"/>
  <c r="Q157" i="41"/>
  <c r="R157" i="41"/>
  <c r="O157" i="41"/>
  <c r="R103" i="41"/>
  <c r="O103" i="41"/>
  <c r="P103" i="41"/>
  <c r="Q103" i="41"/>
  <c r="O98" i="41"/>
  <c r="P98" i="41"/>
  <c r="Q98" i="41"/>
  <c r="R98" i="41"/>
  <c r="R105" i="41"/>
  <c r="O105" i="41"/>
  <c r="P105" i="41"/>
  <c r="Q105" i="41"/>
  <c r="O109" i="41"/>
  <c r="P109" i="41"/>
  <c r="Q109" i="41"/>
  <c r="R109" i="41"/>
  <c r="R115" i="41"/>
  <c r="O115" i="41"/>
  <c r="P115" i="41"/>
  <c r="Q115" i="41"/>
  <c r="R110" i="41"/>
  <c r="O110" i="41"/>
  <c r="P110" i="41"/>
  <c r="Q110" i="41"/>
  <c r="R143" i="41"/>
  <c r="O143" i="41"/>
  <c r="P143" i="41"/>
  <c r="Q143" i="41"/>
  <c r="O146" i="41"/>
  <c r="P146" i="41"/>
  <c r="Q146" i="41"/>
  <c r="R146" i="41"/>
  <c r="O160" i="41"/>
  <c r="P160" i="41"/>
  <c r="Q160" i="41"/>
  <c r="R160" i="41"/>
  <c r="O139" i="41"/>
  <c r="P139" i="41"/>
  <c r="Q139" i="41"/>
  <c r="R139" i="41"/>
  <c r="O149" i="41"/>
  <c r="P149" i="41"/>
  <c r="Q149" i="41"/>
  <c r="R149" i="41"/>
  <c r="O133" i="41"/>
  <c r="P133" i="41"/>
  <c r="Q133" i="41"/>
  <c r="R133" i="41"/>
  <c r="R135" i="41"/>
  <c r="O135" i="41"/>
  <c r="P135" i="41"/>
  <c r="Q135" i="41"/>
  <c r="R136" i="41"/>
  <c r="O136" i="41"/>
  <c r="P136" i="41"/>
  <c r="Q136" i="41"/>
  <c r="R137" i="41"/>
  <c r="O137" i="41"/>
  <c r="P137" i="41"/>
  <c r="Q137" i="41"/>
  <c r="R131" i="41"/>
  <c r="O131" i="41"/>
  <c r="P131" i="41"/>
  <c r="Q131" i="41"/>
  <c r="F142" i="41"/>
  <c r="F129" i="41"/>
  <c r="R128" i="41"/>
  <c r="O128" i="41"/>
  <c r="P128" i="41"/>
  <c r="Q128" i="41"/>
  <c r="R129" i="41"/>
  <c r="O129" i="41"/>
  <c r="P129" i="41"/>
  <c r="Q129" i="41"/>
  <c r="F139" i="41"/>
  <c r="R134" i="41"/>
  <c r="O134" i="41"/>
  <c r="P134" i="41"/>
  <c r="Q134" i="41"/>
  <c r="O127" i="41"/>
  <c r="P127" i="41"/>
  <c r="Q127" i="41"/>
  <c r="R127" i="41"/>
  <c r="F153" i="41"/>
  <c r="F143" i="41"/>
  <c r="F137" i="41"/>
  <c r="F109" i="41"/>
  <c r="F118" i="41"/>
  <c r="F149" i="41"/>
  <c r="F157" i="41"/>
  <c r="F155" i="41"/>
  <c r="F145" i="41"/>
  <c r="F115" i="41"/>
  <c r="F133" i="41"/>
  <c r="F158" i="41"/>
  <c r="F141" i="41"/>
  <c r="F127" i="41"/>
  <c r="F110" i="41"/>
  <c r="F131" i="41"/>
  <c r="F116" i="41"/>
  <c r="F147" i="41"/>
  <c r="F128" i="41"/>
  <c r="F161" i="41"/>
  <c r="F114" i="41"/>
  <c r="F111" i="41"/>
  <c r="F117" i="41"/>
  <c r="F134" i="41"/>
  <c r="F146" i="41"/>
  <c r="F135" i="41"/>
  <c r="F160" i="41"/>
  <c r="F136" i="41"/>
  <c r="F99" i="41"/>
  <c r="F112" i="41"/>
  <c r="F113" i="41"/>
  <c r="F102" i="41"/>
  <c r="F107" i="41"/>
  <c r="F104" i="41"/>
  <c r="F101" i="41"/>
  <c r="F103" i="41"/>
  <c r="F98" i="41"/>
  <c r="F105" i="41"/>
  <c r="D14" i="42"/>
  <c r="D13" i="42"/>
  <c r="D8" i="42" l="1"/>
  <c r="D7" i="42"/>
  <c r="O25" i="42"/>
  <c r="C96" i="41"/>
  <c r="C88" i="41"/>
  <c r="C89" i="41"/>
  <c r="C90" i="41"/>
  <c r="C91" i="41"/>
  <c r="C92" i="41"/>
  <c r="C93" i="41"/>
  <c r="C94" i="41"/>
  <c r="C95" i="41"/>
  <c r="C87" i="41"/>
  <c r="C81" i="41"/>
  <c r="C82" i="41"/>
  <c r="C83" i="41"/>
  <c r="C84" i="41"/>
  <c r="C85" i="41"/>
  <c r="C80" i="41"/>
  <c r="C78" i="41"/>
  <c r="C69" i="41"/>
  <c r="C70" i="41"/>
  <c r="C71" i="41"/>
  <c r="C72" i="41"/>
  <c r="C73" i="41"/>
  <c r="C74" i="41"/>
  <c r="C75" i="41"/>
  <c r="C76" i="41"/>
  <c r="C68" i="41"/>
  <c r="D75" i="41" l="1"/>
  <c r="Z75" i="41" s="1"/>
  <c r="D71" i="41"/>
  <c r="Z71" i="41" s="1"/>
  <c r="K94" i="41"/>
  <c r="K90" i="41"/>
  <c r="D77" i="41"/>
  <c r="Z77" i="41" s="1"/>
  <c r="D73" i="41"/>
  <c r="Z73" i="41" s="1"/>
  <c r="D69" i="41"/>
  <c r="Z69" i="41" s="1"/>
  <c r="K83" i="41"/>
  <c r="D93" i="41"/>
  <c r="Z93" i="41" s="1"/>
  <c r="D89" i="41"/>
  <c r="Z89" i="41" s="1"/>
  <c r="E81" i="41"/>
  <c r="K95" i="41"/>
  <c r="K91" i="41"/>
  <c r="N96" i="41"/>
  <c r="N84" i="41"/>
  <c r="D76" i="41"/>
  <c r="Z76" i="41" s="1"/>
  <c r="D72" i="41"/>
  <c r="Z72" i="41" s="1"/>
  <c r="K82" i="41"/>
  <c r="D87" i="41"/>
  <c r="Z87" i="41" s="1"/>
  <c r="N92" i="41"/>
  <c r="N88" i="41"/>
  <c r="N82" i="41"/>
  <c r="N83" i="41"/>
  <c r="D94" i="41"/>
  <c r="Z94" i="41" s="1"/>
  <c r="N95" i="41"/>
  <c r="D82" i="41"/>
  <c r="Z82" i="41" s="1"/>
  <c r="N94" i="41"/>
  <c r="D88" i="41"/>
  <c r="Z88" i="41" s="1"/>
  <c r="E87" i="41"/>
  <c r="D78" i="41"/>
  <c r="Z78" i="41" s="1"/>
  <c r="D92" i="41"/>
  <c r="Z92" i="41" s="1"/>
  <c r="E96" i="41"/>
  <c r="D96" i="41"/>
  <c r="Z96" i="41" s="1"/>
  <c r="D91" i="41"/>
  <c r="Z91" i="41" s="1"/>
  <c r="N91" i="41"/>
  <c r="E76" i="41"/>
  <c r="D83" i="41"/>
  <c r="Z83" i="41" s="1"/>
  <c r="D95" i="41"/>
  <c r="Z95" i="41" s="1"/>
  <c r="D90" i="41"/>
  <c r="Z90" i="41" s="1"/>
  <c r="K96" i="41"/>
  <c r="N90" i="41"/>
  <c r="D68" i="41"/>
  <c r="Z68" i="41" s="1"/>
  <c r="D74" i="41"/>
  <c r="Z74" i="41" s="1"/>
  <c r="N85" i="41"/>
  <c r="D85" i="41"/>
  <c r="Z85" i="41" s="1"/>
  <c r="K85" i="41"/>
  <c r="N81" i="41"/>
  <c r="D81" i="41"/>
  <c r="Z81" i="41" s="1"/>
  <c r="K81" i="41"/>
  <c r="D70" i="41"/>
  <c r="Z70" i="41" s="1"/>
  <c r="E85" i="41"/>
  <c r="E93" i="41"/>
  <c r="E89" i="41"/>
  <c r="K93" i="41"/>
  <c r="K89" i="41"/>
  <c r="D80" i="41"/>
  <c r="Z80" i="41" s="1"/>
  <c r="E84" i="41"/>
  <c r="K84" i="41"/>
  <c r="N80" i="41"/>
  <c r="E92" i="41"/>
  <c r="E88" i="41"/>
  <c r="K92" i="41"/>
  <c r="K88" i="41"/>
  <c r="E83" i="41"/>
  <c r="E95" i="41"/>
  <c r="E91" i="41"/>
  <c r="N87" i="41"/>
  <c r="N93" i="41"/>
  <c r="N89" i="41"/>
  <c r="D84" i="41"/>
  <c r="Z84" i="41" s="1"/>
  <c r="E80" i="41"/>
  <c r="E82" i="41"/>
  <c r="E94" i="41"/>
  <c r="E90" i="41"/>
  <c r="N75" i="41"/>
  <c r="D6" i="42"/>
  <c r="O20" i="42"/>
  <c r="C55" i="41"/>
  <c r="C45" i="41"/>
  <c r="C46" i="41"/>
  <c r="C52" i="41"/>
  <c r="C53" i="41"/>
  <c r="C54" i="41"/>
  <c r="C44" i="41"/>
  <c r="I22" i="18"/>
  <c r="L25" i="18"/>
  <c r="L27" i="18"/>
  <c r="L26" i="18"/>
  <c r="I24" i="18"/>
  <c r="AB22" i="21"/>
  <c r="AB21" i="21"/>
  <c r="AB13" i="21"/>
  <c r="AB14" i="21"/>
  <c r="AB15" i="21"/>
  <c r="AB16" i="21"/>
  <c r="AB17" i="21"/>
  <c r="AB18" i="21"/>
  <c r="AB19" i="21"/>
  <c r="E68" i="41"/>
  <c r="H29" i="30"/>
  <c r="K143" i="41" s="1"/>
  <c r="L143" i="41" s="1"/>
  <c r="H28" i="30"/>
  <c r="K142" i="41" s="1"/>
  <c r="L142" i="41" s="1"/>
  <c r="H27" i="30"/>
  <c r="K141" i="41" s="1"/>
  <c r="L141" i="41" s="1"/>
  <c r="H26" i="30"/>
  <c r="K140" i="41" s="1"/>
  <c r="L140" i="41" s="1"/>
  <c r="H25" i="30"/>
  <c r="K139" i="41" s="1"/>
  <c r="L139" i="41" s="1"/>
  <c r="C30" i="41"/>
  <c r="C31" i="41"/>
  <c r="C27" i="41"/>
  <c r="C28" i="41"/>
  <c r="C29" i="41"/>
  <c r="C20" i="41"/>
  <c r="C21" i="41"/>
  <c r="C19" i="41"/>
  <c r="L150" i="41"/>
  <c r="L153" i="41"/>
  <c r="L154" i="41"/>
  <c r="L155" i="41"/>
  <c r="L169" i="41"/>
  <c r="L99" i="41"/>
  <c r="L100" i="41"/>
  <c r="L101" i="41"/>
  <c r="L102" i="41"/>
  <c r="L103" i="41"/>
  <c r="L104" i="41"/>
  <c r="L105" i="41"/>
  <c r="L106" i="41"/>
  <c r="L107" i="41"/>
  <c r="L126" i="41"/>
  <c r="L89" i="41" l="1"/>
  <c r="L93" i="41"/>
  <c r="X70" i="41"/>
  <c r="AA70" i="41"/>
  <c r="Y70" i="41"/>
  <c r="X85" i="41"/>
  <c r="AA85" i="41"/>
  <c r="Y85" i="41"/>
  <c r="X94" i="41"/>
  <c r="AA94" i="41"/>
  <c r="Y94" i="41"/>
  <c r="X91" i="41"/>
  <c r="AA91" i="41"/>
  <c r="Y91" i="41"/>
  <c r="X75" i="41"/>
  <c r="AA75" i="41"/>
  <c r="Y75" i="41"/>
  <c r="F83" i="41"/>
  <c r="X81" i="41"/>
  <c r="AA81" i="41"/>
  <c r="Y81" i="41"/>
  <c r="X74" i="41"/>
  <c r="AA74" i="41"/>
  <c r="Y74" i="41"/>
  <c r="X90" i="41"/>
  <c r="AA90" i="41"/>
  <c r="Y90" i="41"/>
  <c r="X96" i="41"/>
  <c r="AA96" i="41"/>
  <c r="Y96" i="41"/>
  <c r="X78" i="41"/>
  <c r="AA78" i="41"/>
  <c r="Y78" i="41"/>
  <c r="X82" i="41"/>
  <c r="Y82" i="41"/>
  <c r="AA82" i="41"/>
  <c r="X72" i="41"/>
  <c r="Y72" i="41"/>
  <c r="AA72" i="41"/>
  <c r="X89" i="41"/>
  <c r="Y89" i="41"/>
  <c r="AA89" i="41"/>
  <c r="X69" i="41"/>
  <c r="AA69" i="41"/>
  <c r="Y69" i="41"/>
  <c r="X88" i="41"/>
  <c r="AA88" i="41"/>
  <c r="Y88" i="41"/>
  <c r="X77" i="41"/>
  <c r="AA77" i="41"/>
  <c r="Y77" i="41"/>
  <c r="X71" i="41"/>
  <c r="AA71" i="41"/>
  <c r="Y71" i="41"/>
  <c r="Y80" i="41"/>
  <c r="AA80" i="41"/>
  <c r="X80" i="41"/>
  <c r="X83" i="41"/>
  <c r="AA83" i="41"/>
  <c r="Y83" i="41"/>
  <c r="X92" i="41"/>
  <c r="AA92" i="41"/>
  <c r="Y92" i="41"/>
  <c r="F94" i="41"/>
  <c r="X84" i="41"/>
  <c r="AA84" i="41"/>
  <c r="Y84" i="41"/>
  <c r="Y68" i="41"/>
  <c r="AA68" i="41"/>
  <c r="X68" i="41"/>
  <c r="X95" i="41"/>
  <c r="Y95" i="41"/>
  <c r="AA95" i="41"/>
  <c r="Y87" i="41"/>
  <c r="AA87" i="41"/>
  <c r="X87" i="41"/>
  <c r="X76" i="41"/>
  <c r="Y76" i="41"/>
  <c r="AA76" i="41"/>
  <c r="X93" i="41"/>
  <c r="AA93" i="41"/>
  <c r="Y93" i="41"/>
  <c r="X73" i="41"/>
  <c r="AA73" i="41"/>
  <c r="Y73" i="41"/>
  <c r="R81" i="41"/>
  <c r="O81" i="41"/>
  <c r="P81" i="41"/>
  <c r="Q81" i="41"/>
  <c r="N74" i="41"/>
  <c r="Q74" i="41"/>
  <c r="R74" i="41"/>
  <c r="O74" i="41"/>
  <c r="P74" i="41"/>
  <c r="N78" i="41"/>
  <c r="Q78" i="41"/>
  <c r="P78" i="41"/>
  <c r="R78" i="41"/>
  <c r="O78" i="41"/>
  <c r="L82" i="41"/>
  <c r="R82" i="41"/>
  <c r="O82" i="41"/>
  <c r="P82" i="41"/>
  <c r="Q82" i="41"/>
  <c r="N72" i="41"/>
  <c r="Q72" i="41"/>
  <c r="O72" i="41"/>
  <c r="P72" i="41"/>
  <c r="R72" i="41"/>
  <c r="R89" i="41"/>
  <c r="O89" i="41"/>
  <c r="P89" i="41"/>
  <c r="Q89" i="41"/>
  <c r="N69" i="41"/>
  <c r="Q69" i="41"/>
  <c r="P69" i="41"/>
  <c r="R69" i="41"/>
  <c r="O69" i="41"/>
  <c r="R84" i="41"/>
  <c r="O84" i="41"/>
  <c r="P84" i="41"/>
  <c r="Q84" i="41"/>
  <c r="R68" i="41"/>
  <c r="O68" i="41"/>
  <c r="P68" i="41"/>
  <c r="Q68" i="41"/>
  <c r="L95" i="41"/>
  <c r="R95" i="41"/>
  <c r="O95" i="41"/>
  <c r="P95" i="41"/>
  <c r="Q95" i="41"/>
  <c r="O87" i="41"/>
  <c r="P87" i="41"/>
  <c r="Q87" i="41"/>
  <c r="R87" i="41"/>
  <c r="K76" i="41"/>
  <c r="Q76" i="41"/>
  <c r="O76" i="41"/>
  <c r="P76" i="41"/>
  <c r="R76" i="41"/>
  <c r="R93" i="41"/>
  <c r="O93" i="41"/>
  <c r="P93" i="41"/>
  <c r="Q93" i="41"/>
  <c r="N73" i="41"/>
  <c r="Q73" i="41"/>
  <c r="P73" i="41"/>
  <c r="R73" i="41"/>
  <c r="O73" i="41"/>
  <c r="N70" i="41"/>
  <c r="Q70" i="41"/>
  <c r="R70" i="41"/>
  <c r="O70" i="41"/>
  <c r="P70" i="41"/>
  <c r="R85" i="41"/>
  <c r="O85" i="41"/>
  <c r="P85" i="41"/>
  <c r="Q85" i="41"/>
  <c r="R88" i="41"/>
  <c r="O88" i="41"/>
  <c r="P88" i="41"/>
  <c r="Q88" i="41"/>
  <c r="R94" i="41"/>
  <c r="O94" i="41"/>
  <c r="P94" i="41"/>
  <c r="Q94" i="41"/>
  <c r="Q71" i="41"/>
  <c r="P71" i="41"/>
  <c r="O71" i="41"/>
  <c r="R71" i="41"/>
  <c r="L90" i="41"/>
  <c r="R90" i="41"/>
  <c r="O90" i="41"/>
  <c r="P90" i="41"/>
  <c r="Q90" i="41"/>
  <c r="R96" i="41"/>
  <c r="O96" i="41"/>
  <c r="P96" i="41"/>
  <c r="Q96" i="41"/>
  <c r="O80" i="41"/>
  <c r="P80" i="41"/>
  <c r="Q80" i="41"/>
  <c r="R80" i="41"/>
  <c r="R83" i="41"/>
  <c r="O83" i="41"/>
  <c r="P83" i="41"/>
  <c r="Q83" i="41"/>
  <c r="R91" i="41"/>
  <c r="O91" i="41"/>
  <c r="P91" i="41"/>
  <c r="Q91" i="41"/>
  <c r="R92" i="41"/>
  <c r="O92" i="41"/>
  <c r="P92" i="41"/>
  <c r="Q92" i="41"/>
  <c r="Q75" i="41"/>
  <c r="P75" i="41"/>
  <c r="O75" i="41"/>
  <c r="R75" i="41"/>
  <c r="N77" i="41"/>
  <c r="Q77" i="41"/>
  <c r="R77" i="41"/>
  <c r="O77" i="41"/>
  <c r="P77" i="41"/>
  <c r="L76" i="41"/>
  <c r="U76" i="41" s="1"/>
  <c r="F82" i="41"/>
  <c r="F89" i="41"/>
  <c r="F96" i="41"/>
  <c r="L94" i="41"/>
  <c r="L91" i="41"/>
  <c r="K69" i="41"/>
  <c r="L69" i="41" s="1"/>
  <c r="F76" i="41"/>
  <c r="N76" i="41"/>
  <c r="E78" i="41"/>
  <c r="F78" i="41" s="1"/>
  <c r="E70" i="41"/>
  <c r="F70" i="41" s="1"/>
  <c r="E74" i="41"/>
  <c r="F74" i="41" s="1"/>
  <c r="K77" i="41"/>
  <c r="L77" i="41" s="1"/>
  <c r="K72" i="41"/>
  <c r="L72" i="41" s="1"/>
  <c r="AB12" i="21"/>
  <c r="K68" i="41" s="1"/>
  <c r="L68" i="41" s="1"/>
  <c r="E72" i="41"/>
  <c r="F72" i="41" s="1"/>
  <c r="E73" i="41"/>
  <c r="F73" i="41" s="1"/>
  <c r="E75" i="41"/>
  <c r="F75" i="41" s="1"/>
  <c r="E77" i="41"/>
  <c r="F77" i="41" s="1"/>
  <c r="K75" i="41"/>
  <c r="L75" i="41" s="1"/>
  <c r="K71" i="41"/>
  <c r="L71" i="41" s="1"/>
  <c r="E71" i="41"/>
  <c r="F71" i="41" s="1"/>
  <c r="E69" i="41"/>
  <c r="F69" i="41" s="1"/>
  <c r="E152" i="41"/>
  <c r="D152" i="41"/>
  <c r="Z152" i="41" s="1"/>
  <c r="N22" i="18"/>
  <c r="D151" i="41"/>
  <c r="Z151" i="41" s="1"/>
  <c r="T101" i="41"/>
  <c r="U101" i="41"/>
  <c r="V101" i="41" s="1"/>
  <c r="U143" i="41"/>
  <c r="V143" i="41" s="1"/>
  <c r="T143" i="41"/>
  <c r="T105" i="41"/>
  <c r="U105" i="41"/>
  <c r="V105" i="41" s="1"/>
  <c r="T141" i="41"/>
  <c r="U141" i="41"/>
  <c r="V141" i="41" s="1"/>
  <c r="U104" i="41"/>
  <c r="V104" i="41" s="1"/>
  <c r="T104" i="41"/>
  <c r="U100" i="41"/>
  <c r="V100" i="41" s="1"/>
  <c r="T100" i="41"/>
  <c r="U139" i="41"/>
  <c r="V139" i="41" s="1"/>
  <c r="T139" i="41"/>
  <c r="U140" i="41"/>
  <c r="V140" i="41" s="1"/>
  <c r="T140" i="41"/>
  <c r="U155" i="41"/>
  <c r="V155" i="41" s="1"/>
  <c r="T155" i="41"/>
  <c r="U107" i="41"/>
  <c r="V107" i="41" s="1"/>
  <c r="T107" i="41"/>
  <c r="U103" i="41"/>
  <c r="V103" i="41" s="1"/>
  <c r="T103" i="41"/>
  <c r="T99" i="41"/>
  <c r="U99" i="41"/>
  <c r="V99" i="41" s="1"/>
  <c r="U154" i="41"/>
  <c r="V154" i="41" s="1"/>
  <c r="T154" i="41"/>
  <c r="U150" i="41"/>
  <c r="T150" i="41"/>
  <c r="V150" i="41"/>
  <c r="T126" i="41"/>
  <c r="V126" i="41"/>
  <c r="U126" i="41"/>
  <c r="T106" i="41"/>
  <c r="U106" i="41"/>
  <c r="V106" i="41" s="1"/>
  <c r="U102" i="41"/>
  <c r="V102" i="41" s="1"/>
  <c r="T102" i="41"/>
  <c r="T142" i="41"/>
  <c r="U142" i="41"/>
  <c r="V142" i="41" s="1"/>
  <c r="V169" i="41"/>
  <c r="U169" i="41"/>
  <c r="T169" i="41"/>
  <c r="T153" i="41"/>
  <c r="U153" i="41"/>
  <c r="V153" i="41" s="1"/>
  <c r="L83" i="41"/>
  <c r="N71" i="41"/>
  <c r="D27" i="41"/>
  <c r="Z27" i="41" s="1"/>
  <c r="D52" i="41"/>
  <c r="F84" i="41"/>
  <c r="D20" i="41"/>
  <c r="Z20" i="41" s="1"/>
  <c r="D25" i="41"/>
  <c r="J25" i="41" s="1"/>
  <c r="D50" i="41"/>
  <c r="D46" i="41"/>
  <c r="Z46" i="41" s="1"/>
  <c r="D24" i="41"/>
  <c r="Z24" i="41" s="1"/>
  <c r="D29" i="41"/>
  <c r="Z29" i="41" s="1"/>
  <c r="D31" i="41"/>
  <c r="Z31" i="41" s="1"/>
  <c r="D54" i="41"/>
  <c r="D45" i="41"/>
  <c r="Z45" i="41" s="1"/>
  <c r="F93" i="41"/>
  <c r="D21" i="41"/>
  <c r="Z21" i="41" s="1"/>
  <c r="D48" i="41"/>
  <c r="Z48" i="41" s="1"/>
  <c r="D19" i="41"/>
  <c r="Z19" i="41" s="1"/>
  <c r="D44" i="41"/>
  <c r="Z44" i="41" s="1"/>
  <c r="D23" i="41"/>
  <c r="Z23" i="41" s="1"/>
  <c r="D28" i="41"/>
  <c r="Z28" i="41" s="1"/>
  <c r="D30" i="41"/>
  <c r="Z30" i="41" s="1"/>
  <c r="D53" i="41"/>
  <c r="D49" i="41"/>
  <c r="Z49" i="41" s="1"/>
  <c r="D55" i="41"/>
  <c r="K73" i="41"/>
  <c r="L73" i="41" s="1"/>
  <c r="F81" i="41"/>
  <c r="F87" i="41"/>
  <c r="F91" i="41"/>
  <c r="L88" i="41"/>
  <c r="F95" i="41"/>
  <c r="L92" i="41"/>
  <c r="F90" i="41"/>
  <c r="F88" i="41"/>
  <c r="F92" i="41"/>
  <c r="L85" i="41"/>
  <c r="F68" i="41"/>
  <c r="L96" i="41"/>
  <c r="K78" i="41"/>
  <c r="L78" i="41" s="1"/>
  <c r="K74" i="41"/>
  <c r="L74" i="41" s="1"/>
  <c r="F85" i="41"/>
  <c r="L84" i="41"/>
  <c r="K70" i="41"/>
  <c r="L70" i="41" s="1"/>
  <c r="L81" i="41"/>
  <c r="N68" i="41"/>
  <c r="F80" i="41"/>
  <c r="P18" i="42"/>
  <c r="P14" i="42"/>
  <c r="P13" i="42"/>
  <c r="P17" i="42"/>
  <c r="P20" i="42"/>
  <c r="P21" i="42"/>
  <c r="P16" i="42"/>
  <c r="K16" i="42"/>
  <c r="P19" i="42"/>
  <c r="P15" i="42"/>
  <c r="K19" i="42"/>
  <c r="K15" i="42"/>
  <c r="K18" i="42"/>
  <c r="K21" i="42"/>
  <c r="K17" i="42"/>
  <c r="H23" i="18" l="1"/>
  <c r="L24" i="18"/>
  <c r="K152" i="41" s="1"/>
  <c r="N151" i="41"/>
  <c r="U93" i="41"/>
  <c r="U89" i="41"/>
  <c r="Z52" i="41"/>
  <c r="J52" i="41"/>
  <c r="Z53" i="41"/>
  <c r="J53" i="41"/>
  <c r="Z50" i="41"/>
  <c r="M50" i="41"/>
  <c r="J50" i="41"/>
  <c r="Z55" i="41"/>
  <c r="J55" i="41"/>
  <c r="Z54" i="41"/>
  <c r="J54" i="41"/>
  <c r="M25" i="41"/>
  <c r="Z25" i="41"/>
  <c r="X151" i="41"/>
  <c r="Y151" i="41"/>
  <c r="AA151" i="41"/>
  <c r="X152" i="41"/>
  <c r="Y152" i="41"/>
  <c r="AA152" i="41"/>
  <c r="U91" i="41"/>
  <c r="U95" i="41"/>
  <c r="V76" i="41"/>
  <c r="Y28" i="41"/>
  <c r="X28" i="41"/>
  <c r="AA28" i="41"/>
  <c r="AA45" i="41"/>
  <c r="X45" i="41"/>
  <c r="Y45" i="41"/>
  <c r="Y25" i="41"/>
  <c r="X25" i="41"/>
  <c r="AA25" i="41"/>
  <c r="AA49" i="41"/>
  <c r="X49" i="41"/>
  <c r="Y49" i="41"/>
  <c r="AA48" i="41"/>
  <c r="Y48" i="41"/>
  <c r="X48" i="41"/>
  <c r="Y24" i="41"/>
  <c r="X24" i="41"/>
  <c r="AA24" i="41"/>
  <c r="U69" i="41"/>
  <c r="V69" i="41" s="1"/>
  <c r="Y21" i="41"/>
  <c r="X21" i="41"/>
  <c r="AA21" i="41"/>
  <c r="AA54" i="41"/>
  <c r="X54" i="41"/>
  <c r="Y54" i="41"/>
  <c r="AA46" i="41"/>
  <c r="Y46" i="41"/>
  <c r="X46" i="41"/>
  <c r="V91" i="41"/>
  <c r="V93" i="41"/>
  <c r="T95" i="41"/>
  <c r="V89" i="41"/>
  <c r="AA55" i="41"/>
  <c r="X55" i="41"/>
  <c r="Y55" i="41"/>
  <c r="AA19" i="41"/>
  <c r="Y19" i="41"/>
  <c r="X19" i="41"/>
  <c r="Y29" i="41"/>
  <c r="X29" i="41"/>
  <c r="AA29" i="41"/>
  <c r="Y27" i="41"/>
  <c r="X27" i="41"/>
  <c r="AA27" i="41"/>
  <c r="Y23" i="41"/>
  <c r="X23" i="41"/>
  <c r="AA23" i="41"/>
  <c r="Y20" i="41"/>
  <c r="X20" i="41"/>
  <c r="AA20" i="41"/>
  <c r="AA53" i="41"/>
  <c r="X53" i="41"/>
  <c r="Y53" i="41"/>
  <c r="T76" i="41"/>
  <c r="Y30" i="41"/>
  <c r="X30" i="41"/>
  <c r="AA30" i="41"/>
  <c r="X44" i="41"/>
  <c r="Y44" i="41"/>
  <c r="AA44" i="41"/>
  <c r="Y31" i="41"/>
  <c r="X31" i="41"/>
  <c r="AA31" i="41"/>
  <c r="AA50" i="41"/>
  <c r="Y50" i="41"/>
  <c r="X50" i="41"/>
  <c r="K52" i="41"/>
  <c r="L52" i="41" s="1"/>
  <c r="AA52" i="41"/>
  <c r="X52" i="41"/>
  <c r="Y52" i="41"/>
  <c r="U77" i="41"/>
  <c r="V77" i="41" s="1"/>
  <c r="T91" i="41"/>
  <c r="T75" i="41"/>
  <c r="U94" i="41"/>
  <c r="V94" i="41" s="1"/>
  <c r="T93" i="41"/>
  <c r="T89" i="41"/>
  <c r="T82" i="41"/>
  <c r="T94" i="41"/>
  <c r="U82" i="41"/>
  <c r="V82" i="41" s="1"/>
  <c r="U90" i="41"/>
  <c r="V90" i="41" s="1"/>
  <c r="E54" i="41"/>
  <c r="F54" i="41" s="1"/>
  <c r="Q54" i="41"/>
  <c r="O54" i="41"/>
  <c r="P54" i="41"/>
  <c r="R54" i="41"/>
  <c r="L30" i="41"/>
  <c r="V30" i="41" s="1"/>
  <c r="Q30" i="41"/>
  <c r="R30" i="41"/>
  <c r="P30" i="41"/>
  <c r="O30" i="41"/>
  <c r="E44" i="41"/>
  <c r="F44" i="41" s="1"/>
  <c r="Q44" i="41"/>
  <c r="R44" i="41"/>
  <c r="P44" i="41"/>
  <c r="O44" i="41"/>
  <c r="N31" i="41"/>
  <c r="P31" i="41"/>
  <c r="Q31" i="41"/>
  <c r="R31" i="41"/>
  <c r="O31" i="41"/>
  <c r="N50" i="41"/>
  <c r="Q50" i="41"/>
  <c r="O50" i="41"/>
  <c r="P50" i="41"/>
  <c r="R50" i="41"/>
  <c r="N52" i="41"/>
  <c r="Q52" i="41"/>
  <c r="P52" i="41"/>
  <c r="R52" i="41"/>
  <c r="O52" i="41"/>
  <c r="O152" i="41"/>
  <c r="P152" i="41"/>
  <c r="Q152" i="41"/>
  <c r="R152" i="41"/>
  <c r="N55" i="41"/>
  <c r="Q55" i="41"/>
  <c r="O55" i="41"/>
  <c r="P55" i="41"/>
  <c r="R55" i="41"/>
  <c r="O28" i="41"/>
  <c r="P28" i="41"/>
  <c r="R28" i="41"/>
  <c r="Q28" i="41"/>
  <c r="Q19" i="41"/>
  <c r="R19" i="41"/>
  <c r="P19" i="41"/>
  <c r="O19" i="41"/>
  <c r="Q45" i="41"/>
  <c r="O45" i="41"/>
  <c r="P45" i="41"/>
  <c r="R45" i="41"/>
  <c r="R29" i="41"/>
  <c r="O29" i="41"/>
  <c r="Q29" i="41"/>
  <c r="P29" i="41"/>
  <c r="Q25" i="41"/>
  <c r="R25" i="41"/>
  <c r="O25" i="41"/>
  <c r="P25" i="41"/>
  <c r="P27" i="41"/>
  <c r="Q27" i="41"/>
  <c r="O27" i="41"/>
  <c r="R27" i="41"/>
  <c r="T90" i="41"/>
  <c r="V95" i="41"/>
  <c r="U75" i="41"/>
  <c r="V75" i="41" s="1"/>
  <c r="E53" i="41"/>
  <c r="F53" i="41" s="1"/>
  <c r="Q53" i="41"/>
  <c r="R53" i="41"/>
  <c r="O53" i="41"/>
  <c r="P53" i="41"/>
  <c r="Q21" i="41"/>
  <c r="R21" i="41"/>
  <c r="P21" i="41"/>
  <c r="O21" i="41"/>
  <c r="N46" i="41"/>
  <c r="Q46" i="41"/>
  <c r="O46" i="41"/>
  <c r="P46" i="41"/>
  <c r="R46" i="41"/>
  <c r="E49" i="41"/>
  <c r="F49" i="41" s="1"/>
  <c r="Q49" i="41"/>
  <c r="R49" i="41"/>
  <c r="O49" i="41"/>
  <c r="P49" i="41"/>
  <c r="P23" i="41"/>
  <c r="Q23" i="41"/>
  <c r="R23" i="41"/>
  <c r="O23" i="41"/>
  <c r="Q48" i="41"/>
  <c r="P48" i="41"/>
  <c r="R48" i="41"/>
  <c r="O48" i="41"/>
  <c r="O24" i="41"/>
  <c r="P24" i="41"/>
  <c r="R24" i="41"/>
  <c r="Q24" i="41"/>
  <c r="R20" i="41"/>
  <c r="O20" i="41"/>
  <c r="Q20" i="41"/>
  <c r="P20" i="41"/>
  <c r="O151" i="41"/>
  <c r="P151" i="41"/>
  <c r="Q151" i="41"/>
  <c r="R151" i="41"/>
  <c r="T77" i="41"/>
  <c r="T69" i="41"/>
  <c r="L152" i="41"/>
  <c r="F152" i="41"/>
  <c r="L22" i="18"/>
  <c r="K151" i="41" s="1"/>
  <c r="L151" i="41" s="1"/>
  <c r="E151" i="41"/>
  <c r="F151" i="41" s="1"/>
  <c r="N44" i="41"/>
  <c r="N28" i="41"/>
  <c r="N19" i="41"/>
  <c r="K30" i="41"/>
  <c r="E45" i="41"/>
  <c r="F45" i="41" s="1"/>
  <c r="L50" i="41"/>
  <c r="E52" i="41"/>
  <c r="F52" i="41" s="1"/>
  <c r="K53" i="41"/>
  <c r="N20" i="41"/>
  <c r="U84" i="41"/>
  <c r="V84" i="41" s="1"/>
  <c r="T84" i="41"/>
  <c r="T71" i="41"/>
  <c r="U71" i="41"/>
  <c r="V71" i="41" s="1"/>
  <c r="T72" i="41"/>
  <c r="U72" i="41"/>
  <c r="V72" i="41" s="1"/>
  <c r="E48" i="41"/>
  <c r="F48" i="41" s="1"/>
  <c r="N53" i="41"/>
  <c r="K55" i="41"/>
  <c r="L55" i="41" s="1"/>
  <c r="U68" i="41"/>
  <c r="V68" i="41" s="1"/>
  <c r="T68" i="41"/>
  <c r="T81" i="41"/>
  <c r="U81" i="41"/>
  <c r="V81" i="41" s="1"/>
  <c r="T74" i="41"/>
  <c r="U74" i="41"/>
  <c r="V74" i="41" s="1"/>
  <c r="U73" i="41"/>
  <c r="V73" i="41" s="1"/>
  <c r="T73" i="41"/>
  <c r="N48" i="41"/>
  <c r="T78" i="41"/>
  <c r="U78" i="41"/>
  <c r="V78" i="41" s="1"/>
  <c r="U85" i="41"/>
  <c r="V85" i="41" s="1"/>
  <c r="T85" i="41"/>
  <c r="T92" i="41"/>
  <c r="U92" i="41"/>
  <c r="V92" i="41" s="1"/>
  <c r="T70" i="41"/>
  <c r="U70" i="41"/>
  <c r="V70" i="41" s="1"/>
  <c r="T96" i="41"/>
  <c r="U96" i="41"/>
  <c r="V96" i="41" s="1"/>
  <c r="T88" i="41"/>
  <c r="U88" i="41"/>
  <c r="V88" i="41" s="1"/>
  <c r="T83" i="41"/>
  <c r="U83" i="41"/>
  <c r="V83" i="41" s="1"/>
  <c r="F30" i="41"/>
  <c r="N54" i="41"/>
  <c r="E50" i="41"/>
  <c r="F50" i="41" s="1"/>
  <c r="N30" i="41"/>
  <c r="N23" i="41"/>
  <c r="N49" i="41"/>
  <c r="N29" i="41"/>
  <c r="N45" i="41"/>
  <c r="K54" i="41"/>
  <c r="L54" i="41" s="1"/>
  <c r="N27" i="41"/>
  <c r="E46" i="41"/>
  <c r="F46" i="41" s="1"/>
  <c r="E30" i="41"/>
  <c r="E55" i="41"/>
  <c r="F55" i="41" s="1"/>
  <c r="N21" i="41"/>
  <c r="M30" i="41"/>
  <c r="N24" i="41"/>
  <c r="N25" i="41"/>
  <c r="L53" i="41" l="1"/>
  <c r="U53" i="41" s="1"/>
  <c r="V53" i="41" s="1"/>
  <c r="U52" i="41"/>
  <c r="V52" i="41" s="1"/>
  <c r="T52" i="41"/>
  <c r="U30" i="41"/>
  <c r="U50" i="41"/>
  <c r="V50" i="41" s="1"/>
  <c r="T50" i="41"/>
  <c r="T30" i="41"/>
  <c r="U152" i="41"/>
  <c r="V152" i="41" s="1"/>
  <c r="T152" i="41"/>
  <c r="U151" i="41"/>
  <c r="V151" i="41" s="1"/>
  <c r="T151" i="41"/>
  <c r="T53" i="41"/>
  <c r="T54" i="41"/>
  <c r="U54" i="41"/>
  <c r="V54" i="41" s="1"/>
  <c r="T55" i="41"/>
  <c r="U55" i="41"/>
  <c r="V55" i="41" s="1"/>
  <c r="H23" i="30"/>
  <c r="K137" i="41" s="1"/>
  <c r="L137" i="41" s="1"/>
  <c r="H22" i="30"/>
  <c r="K136" i="41" s="1"/>
  <c r="L136" i="41" s="1"/>
  <c r="H21" i="30"/>
  <c r="K135" i="41" s="1"/>
  <c r="L135" i="41" s="1"/>
  <c r="H20" i="30"/>
  <c r="K134" i="41" s="1"/>
  <c r="L134" i="41" s="1"/>
  <c r="H19" i="30"/>
  <c r="K133" i="41" s="1"/>
  <c r="L133" i="41" s="1"/>
  <c r="E27" i="41"/>
  <c r="F27" i="41" s="1"/>
  <c r="E29" i="41"/>
  <c r="F29" i="41" s="1"/>
  <c r="E25" i="41"/>
  <c r="F25" i="41" s="1"/>
  <c r="E20" i="41"/>
  <c r="F20" i="41" s="1"/>
  <c r="E21" i="41"/>
  <c r="F21" i="41" s="1"/>
  <c r="E23" i="41"/>
  <c r="F23" i="41" s="1"/>
  <c r="E24" i="41"/>
  <c r="F24" i="41" s="1"/>
  <c r="E19" i="41"/>
  <c r="F19" i="41" s="1"/>
  <c r="U135" i="41" l="1"/>
  <c r="V135" i="41" s="1"/>
  <c r="T135" i="41"/>
  <c r="U136" i="41"/>
  <c r="V136" i="41" s="1"/>
  <c r="T136" i="41"/>
  <c r="T133" i="41"/>
  <c r="U133" i="41"/>
  <c r="V133" i="41" s="1"/>
  <c r="T137" i="41"/>
  <c r="U137" i="41"/>
  <c r="V137" i="41" s="1"/>
  <c r="U134" i="41"/>
  <c r="V134" i="41" s="1"/>
  <c r="T134" i="41"/>
  <c r="AB22" i="22"/>
  <c r="K29" i="41" s="1"/>
  <c r="L29" i="41" s="1"/>
  <c r="AB20" i="22"/>
  <c r="K27" i="41" s="1"/>
  <c r="L27" i="41" s="1"/>
  <c r="L25" i="41"/>
  <c r="AB24" i="22"/>
  <c r="K31" i="41" s="1"/>
  <c r="L31" i="41" s="1"/>
  <c r="E31" i="41"/>
  <c r="F31" i="41" s="1"/>
  <c r="AB21" i="22"/>
  <c r="K28" i="41" s="1"/>
  <c r="L28" i="41" s="1"/>
  <c r="E28" i="41"/>
  <c r="F28" i="41" s="1"/>
  <c r="G17" i="18"/>
  <c r="G18" i="18"/>
  <c r="K18" i="18" s="1"/>
  <c r="L18" i="18" s="1"/>
  <c r="G19" i="18"/>
  <c r="K19" i="18" s="1"/>
  <c r="L19" i="18" s="1"/>
  <c r="G20" i="18"/>
  <c r="K20" i="18" s="1"/>
  <c r="L20" i="18" s="1"/>
  <c r="N144" i="41"/>
  <c r="G34" i="42" s="1"/>
  <c r="F144" i="41"/>
  <c r="I34" i="42" s="1"/>
  <c r="E144" i="41"/>
  <c r="D144" i="41"/>
  <c r="N138" i="41"/>
  <c r="G33" i="42" s="1"/>
  <c r="M138" i="41"/>
  <c r="F33" i="42" s="1"/>
  <c r="L138" i="41"/>
  <c r="K138" i="41"/>
  <c r="J138" i="41"/>
  <c r="F138" i="41"/>
  <c r="I33" i="42" s="1"/>
  <c r="E138" i="41"/>
  <c r="D138" i="41"/>
  <c r="N18" i="41"/>
  <c r="G32" i="42" s="1"/>
  <c r="D18" i="41"/>
  <c r="U27" i="41" l="1"/>
  <c r="V27" i="41" s="1"/>
  <c r="T27" i="41"/>
  <c r="T31" i="41"/>
  <c r="U31" i="41"/>
  <c r="V31" i="41" s="1"/>
  <c r="T28" i="41"/>
  <c r="U28" i="41"/>
  <c r="V28" i="41" s="1"/>
  <c r="U29" i="41"/>
  <c r="V29" i="41" s="1"/>
  <c r="T29" i="41"/>
  <c r="U25" i="41"/>
  <c r="V25" i="41" s="1"/>
  <c r="T25" i="41"/>
  <c r="M19" i="18"/>
  <c r="M148" i="41" s="1"/>
  <c r="J148" i="41"/>
  <c r="L148" i="41" s="1"/>
  <c r="M20" i="18"/>
  <c r="M149" i="41" s="1"/>
  <c r="J149" i="41"/>
  <c r="L149" i="41" s="1"/>
  <c r="M18" i="18"/>
  <c r="M147" i="41" s="1"/>
  <c r="J147" i="41"/>
  <c r="L147" i="41" s="1"/>
  <c r="E33" i="42"/>
  <c r="H33" i="42" s="1"/>
  <c r="G35" i="42"/>
  <c r="F18" i="41"/>
  <c r="K17" i="18"/>
  <c r="L17" i="18" s="1"/>
  <c r="E18" i="41"/>
  <c r="E170" i="41" s="1"/>
  <c r="N170" i="41"/>
  <c r="D170" i="41"/>
  <c r="T149" i="41" l="1"/>
  <c r="U149" i="41"/>
  <c r="V149" i="41" s="1"/>
  <c r="T147" i="41"/>
  <c r="U147" i="41"/>
  <c r="V147" i="41" s="1"/>
  <c r="U148" i="41"/>
  <c r="V148" i="41" s="1"/>
  <c r="T148" i="41"/>
  <c r="M17" i="18"/>
  <c r="M146" i="41" s="1"/>
  <c r="J146" i="41"/>
  <c r="L146" i="41" s="1"/>
  <c r="F170" i="41"/>
  <c r="I32" i="42"/>
  <c r="I35" i="42" s="1"/>
  <c r="U146" i="41" l="1"/>
  <c r="V146" i="41" s="1"/>
  <c r="T146" i="41"/>
  <c r="AB13" i="25"/>
  <c r="AB14" i="25"/>
  <c r="AB15" i="25"/>
  <c r="AB16" i="25"/>
  <c r="AB17" i="25"/>
  <c r="AB18" i="25"/>
  <c r="AB19" i="25"/>
  <c r="AB20" i="25"/>
  <c r="AB21" i="25"/>
  <c r="AA13" i="26"/>
  <c r="K110" i="41" s="1"/>
  <c r="L110" i="41" s="1"/>
  <c r="AA14" i="26"/>
  <c r="K111" i="41" s="1"/>
  <c r="L111" i="41" s="1"/>
  <c r="AA15" i="26"/>
  <c r="K112" i="41" s="1"/>
  <c r="L112" i="41" s="1"/>
  <c r="AA16" i="26"/>
  <c r="K113" i="41" s="1"/>
  <c r="L113" i="41" s="1"/>
  <c r="AA17" i="26"/>
  <c r="K114" i="41" s="1"/>
  <c r="L114" i="41" s="1"/>
  <c r="AA18" i="26"/>
  <c r="K115" i="41" s="1"/>
  <c r="L115" i="41" s="1"/>
  <c r="AA20" i="26"/>
  <c r="AA21" i="26"/>
  <c r="K117" i="41" s="1"/>
  <c r="L117" i="41" s="1"/>
  <c r="AA22" i="26"/>
  <c r="AA12" i="26"/>
  <c r="K109" i="41" s="1"/>
  <c r="K44" i="25"/>
  <c r="L44" i="25"/>
  <c r="M44" i="25"/>
  <c r="N44" i="25"/>
  <c r="O44" i="25"/>
  <c r="P44" i="25"/>
  <c r="Q44" i="25"/>
  <c r="R44" i="25"/>
  <c r="S44" i="25"/>
  <c r="T44" i="25"/>
  <c r="U44" i="25"/>
  <c r="V44" i="25"/>
  <c r="W44" i="25"/>
  <c r="X44" i="25"/>
  <c r="Y44" i="25"/>
  <c r="Z44" i="25"/>
  <c r="AA44" i="25"/>
  <c r="AB44" i="25"/>
  <c r="AC44" i="25"/>
  <c r="AD44" i="25"/>
  <c r="AE44" i="25"/>
  <c r="AF44" i="25"/>
  <c r="AG44" i="25"/>
  <c r="AH44" i="25"/>
  <c r="AI44" i="25"/>
  <c r="K45" i="25"/>
  <c r="L45" i="25"/>
  <c r="M45" i="25"/>
  <c r="N45" i="25"/>
  <c r="O45" i="25"/>
  <c r="P45" i="25"/>
  <c r="Q45" i="25"/>
  <c r="R45" i="25"/>
  <c r="S45" i="25"/>
  <c r="T45" i="25"/>
  <c r="U45" i="25"/>
  <c r="V45" i="25"/>
  <c r="W45" i="25"/>
  <c r="X45" i="25"/>
  <c r="Y45" i="25"/>
  <c r="Z45" i="25"/>
  <c r="AA45" i="25"/>
  <c r="AB45" i="25"/>
  <c r="AC45" i="25"/>
  <c r="AD45" i="25"/>
  <c r="AE45" i="25"/>
  <c r="AF45" i="25"/>
  <c r="AG45" i="25"/>
  <c r="AH45" i="25"/>
  <c r="AI45" i="25"/>
  <c r="K46" i="25"/>
  <c r="L46" i="25"/>
  <c r="M46" i="25"/>
  <c r="N46" i="25"/>
  <c r="O46" i="25"/>
  <c r="P46" i="25"/>
  <c r="Q46" i="25"/>
  <c r="R46" i="25"/>
  <c r="S46" i="25"/>
  <c r="T46" i="25"/>
  <c r="U46" i="25"/>
  <c r="V46" i="25"/>
  <c r="W46" i="25"/>
  <c r="X46" i="25"/>
  <c r="Y46" i="25"/>
  <c r="Z46" i="25"/>
  <c r="AA46" i="25"/>
  <c r="AB46" i="25"/>
  <c r="AC46" i="25"/>
  <c r="AD46" i="25"/>
  <c r="AE46" i="25"/>
  <c r="AF46" i="25"/>
  <c r="AG46" i="25"/>
  <c r="AH46" i="25"/>
  <c r="AI46" i="25"/>
  <c r="E31" i="25"/>
  <c r="E32" i="25"/>
  <c r="E33" i="25"/>
  <c r="E34" i="25"/>
  <c r="AB12" i="25"/>
  <c r="K98" i="41" s="1"/>
  <c r="L98" i="41" s="1"/>
  <c r="Q12" i="25"/>
  <c r="AD12" i="25" s="1"/>
  <c r="Q13" i="25"/>
  <c r="AD13" i="25" s="1"/>
  <c r="Q14" i="25"/>
  <c r="AD14" i="25" s="1"/>
  <c r="P12" i="25"/>
  <c r="D44" i="25" s="1"/>
  <c r="H44" i="25" s="1"/>
  <c r="P13" i="25"/>
  <c r="D45" i="25" s="1"/>
  <c r="H45" i="25" s="1"/>
  <c r="P14" i="25"/>
  <c r="D46" i="25" s="1"/>
  <c r="H46" i="25" s="1"/>
  <c r="AB13" i="23"/>
  <c r="AB14" i="23"/>
  <c r="AB15" i="23"/>
  <c r="AB16" i="23"/>
  <c r="AB17" i="23"/>
  <c r="AB12" i="23"/>
  <c r="K80" i="41" s="1"/>
  <c r="L80" i="41" s="1"/>
  <c r="AH48" i="21"/>
  <c r="AG48" i="21"/>
  <c r="AF48" i="21"/>
  <c r="AE48" i="21"/>
  <c r="AD48" i="21"/>
  <c r="AC48" i="21"/>
  <c r="AB48" i="21"/>
  <c r="AA48" i="21"/>
  <c r="Z48" i="21"/>
  <c r="Y48" i="21"/>
  <c r="X48" i="21"/>
  <c r="W48" i="21"/>
  <c r="V48" i="21"/>
  <c r="U48" i="21"/>
  <c r="T48" i="21"/>
  <c r="S48" i="21"/>
  <c r="R48" i="21"/>
  <c r="Q48" i="21"/>
  <c r="P48" i="21"/>
  <c r="O48" i="21"/>
  <c r="N48" i="21"/>
  <c r="M48" i="21"/>
  <c r="L48" i="21"/>
  <c r="K48" i="21"/>
  <c r="J48" i="21"/>
  <c r="K116" i="41" l="1"/>
  <c r="L116" i="41" s="1"/>
  <c r="K163" i="41"/>
  <c r="L163" i="41" s="1"/>
  <c r="U98" i="41"/>
  <c r="V98" i="41" s="1"/>
  <c r="P11" i="41" s="1"/>
  <c r="T98" i="41"/>
  <c r="T80" i="41"/>
  <c r="U80" i="41"/>
  <c r="V80" i="41" s="1"/>
  <c r="K118" i="41"/>
  <c r="L118" i="41" s="1"/>
  <c r="T118" i="41" s="1"/>
  <c r="K165" i="41"/>
  <c r="L165" i="41" s="1"/>
  <c r="U116" i="41"/>
  <c r="V116" i="41" s="1"/>
  <c r="T116" i="41"/>
  <c r="U112" i="41"/>
  <c r="V112" i="41" s="1"/>
  <c r="T112" i="41"/>
  <c r="L109" i="41"/>
  <c r="U111" i="41"/>
  <c r="V111" i="41" s="1"/>
  <c r="T111" i="41"/>
  <c r="U114" i="41"/>
  <c r="V114" i="41" s="1"/>
  <c r="T114" i="41"/>
  <c r="U110" i="41"/>
  <c r="V110" i="41" s="1"/>
  <c r="T110" i="41"/>
  <c r="U115" i="41"/>
  <c r="V115" i="41" s="1"/>
  <c r="T115" i="41"/>
  <c r="T117" i="41"/>
  <c r="U117" i="41"/>
  <c r="V117" i="41" s="1"/>
  <c r="T113" i="41"/>
  <c r="U113" i="41"/>
  <c r="V113" i="41" s="1"/>
  <c r="D33" i="25"/>
  <c r="E43" i="40"/>
  <c r="U118" i="41" l="1"/>
  <c r="V118" i="41" s="1"/>
  <c r="T109" i="41"/>
  <c r="U109" i="41"/>
  <c r="V109" i="41" s="1"/>
  <c r="R25" i="21"/>
  <c r="F24" i="35" s="1"/>
  <c r="H36" i="22" l="1"/>
  <c r="K40" i="21" l="1"/>
  <c r="L40" i="21"/>
  <c r="M40" i="21"/>
  <c r="N40" i="21"/>
  <c r="O40" i="21"/>
  <c r="P40" i="21"/>
  <c r="Q40" i="21"/>
  <c r="R40" i="21"/>
  <c r="S40" i="21"/>
  <c r="T40" i="21"/>
  <c r="U40" i="21"/>
  <c r="V40" i="21"/>
  <c r="W40" i="21"/>
  <c r="X40" i="21"/>
  <c r="Y40" i="21"/>
  <c r="Z40" i="21"/>
  <c r="AA40" i="21"/>
  <c r="AB40" i="21"/>
  <c r="AC40" i="21"/>
  <c r="AD40" i="21"/>
  <c r="AE40" i="21"/>
  <c r="AF40" i="21"/>
  <c r="AG40" i="21"/>
  <c r="AH40" i="21"/>
  <c r="J40" i="21"/>
  <c r="K49" i="21" l="1"/>
  <c r="L49" i="21"/>
  <c r="M49" i="21"/>
  <c r="N49" i="21"/>
  <c r="O49" i="21"/>
  <c r="P49" i="21"/>
  <c r="Q49" i="21"/>
  <c r="R49" i="21"/>
  <c r="S49" i="21"/>
  <c r="T49" i="21"/>
  <c r="U49" i="21"/>
  <c r="V49" i="21"/>
  <c r="W49" i="21"/>
  <c r="X49" i="21"/>
  <c r="Y49" i="21"/>
  <c r="Z49" i="21"/>
  <c r="AA49" i="21"/>
  <c r="AB49" i="21"/>
  <c r="AC49" i="21"/>
  <c r="AD49" i="21"/>
  <c r="AE49" i="21"/>
  <c r="AF49" i="21"/>
  <c r="AG49" i="21"/>
  <c r="AH49" i="21"/>
  <c r="K50" i="21"/>
  <c r="L50" i="21"/>
  <c r="M50" i="21"/>
  <c r="N50" i="21"/>
  <c r="O50" i="21"/>
  <c r="P50" i="21"/>
  <c r="Q50" i="21"/>
  <c r="R50" i="21"/>
  <c r="S50" i="21"/>
  <c r="T50" i="21"/>
  <c r="U50" i="21"/>
  <c r="V50" i="21"/>
  <c r="W50" i="21"/>
  <c r="X50" i="21"/>
  <c r="Y50" i="21"/>
  <c r="Z50" i="21"/>
  <c r="AA50" i="21"/>
  <c r="AB50" i="21"/>
  <c r="AC50" i="21"/>
  <c r="AD50" i="21"/>
  <c r="AE50" i="21"/>
  <c r="AF50" i="21"/>
  <c r="AG50" i="21"/>
  <c r="AH50" i="21"/>
  <c r="K51" i="21"/>
  <c r="L51" i="21"/>
  <c r="M51" i="21"/>
  <c r="N51" i="21"/>
  <c r="O51" i="21"/>
  <c r="P51" i="21"/>
  <c r="Q51" i="21"/>
  <c r="R51" i="21"/>
  <c r="S51" i="21"/>
  <c r="T51" i="21"/>
  <c r="U51" i="21"/>
  <c r="V51" i="21"/>
  <c r="W51" i="21"/>
  <c r="X51" i="21"/>
  <c r="Y51" i="21"/>
  <c r="Z51" i="21"/>
  <c r="AA51" i="21"/>
  <c r="AB51" i="21"/>
  <c r="AC51" i="21"/>
  <c r="AD51" i="21"/>
  <c r="AE51" i="21"/>
  <c r="AF51" i="21"/>
  <c r="AG51" i="21"/>
  <c r="AH51" i="21"/>
  <c r="K52" i="21"/>
  <c r="L52" i="21"/>
  <c r="M52" i="21"/>
  <c r="N52" i="21"/>
  <c r="O52" i="21"/>
  <c r="P52" i="21"/>
  <c r="Q52" i="21"/>
  <c r="R52" i="21"/>
  <c r="S52" i="21"/>
  <c r="T52" i="21"/>
  <c r="U52" i="21"/>
  <c r="V52" i="21"/>
  <c r="W52" i="21"/>
  <c r="X52" i="21"/>
  <c r="Y52" i="21"/>
  <c r="Z52" i="21"/>
  <c r="AA52" i="21"/>
  <c r="AB52" i="21"/>
  <c r="AC52" i="21"/>
  <c r="AD52" i="21"/>
  <c r="AE52" i="21"/>
  <c r="AF52" i="21"/>
  <c r="AG52" i="21"/>
  <c r="AH52" i="21"/>
  <c r="K53" i="21"/>
  <c r="L53" i="21"/>
  <c r="M53" i="21"/>
  <c r="N53" i="21"/>
  <c r="O53" i="21"/>
  <c r="P53" i="21"/>
  <c r="Q53" i="21"/>
  <c r="R53" i="21"/>
  <c r="S53" i="21"/>
  <c r="T53" i="21"/>
  <c r="U53" i="21"/>
  <c r="V53" i="21"/>
  <c r="W53" i="21"/>
  <c r="X53" i="21"/>
  <c r="Y53" i="21"/>
  <c r="Z53" i="21"/>
  <c r="AA53" i="21"/>
  <c r="AB53" i="21"/>
  <c r="AC53" i="21"/>
  <c r="AD53" i="21"/>
  <c r="AE53" i="21"/>
  <c r="AF53" i="21"/>
  <c r="AG53" i="21"/>
  <c r="AH53" i="21"/>
  <c r="K54" i="21"/>
  <c r="L54" i="21"/>
  <c r="M54" i="21"/>
  <c r="N54" i="21"/>
  <c r="O54" i="21"/>
  <c r="P54" i="21"/>
  <c r="Q54" i="21"/>
  <c r="R54" i="21"/>
  <c r="S54" i="21"/>
  <c r="T54" i="21"/>
  <c r="U54" i="21"/>
  <c r="V54" i="21"/>
  <c r="W54" i="21"/>
  <c r="X54" i="21"/>
  <c r="Y54" i="21"/>
  <c r="Z54" i="21"/>
  <c r="AA54" i="21"/>
  <c r="AB54" i="21"/>
  <c r="AC54" i="21"/>
  <c r="AD54" i="21"/>
  <c r="AE54" i="21"/>
  <c r="AF54" i="21"/>
  <c r="AG54" i="21"/>
  <c r="AH54" i="21"/>
  <c r="J49" i="21"/>
  <c r="J50" i="21"/>
  <c r="J51" i="21"/>
  <c r="J52" i="21"/>
  <c r="J53" i="21"/>
  <c r="J54" i="21"/>
  <c r="E46" i="40" l="1"/>
  <c r="E45" i="40"/>
  <c r="E44" i="40"/>
  <c r="V3" i="19" l="1"/>
  <c r="V2" i="19"/>
  <c r="T3" i="19"/>
  <c r="T2" i="19"/>
  <c r="L47" i="25"/>
  <c r="M47" i="25"/>
  <c r="N47" i="25"/>
  <c r="O47" i="25"/>
  <c r="P47" i="25"/>
  <c r="Q47" i="25"/>
  <c r="R47" i="25"/>
  <c r="S47" i="25"/>
  <c r="T47" i="25"/>
  <c r="U47" i="25"/>
  <c r="V47" i="25"/>
  <c r="W47" i="25"/>
  <c r="X47" i="25"/>
  <c r="Y47" i="25"/>
  <c r="Z47" i="25"/>
  <c r="AA47" i="25"/>
  <c r="AB47" i="25"/>
  <c r="AC47" i="25"/>
  <c r="AD47" i="25"/>
  <c r="AE47" i="25"/>
  <c r="AF47" i="25"/>
  <c r="AG47" i="25"/>
  <c r="AH47" i="25"/>
  <c r="AI47" i="25"/>
  <c r="L48" i="25"/>
  <c r="M48" i="25"/>
  <c r="N48" i="25"/>
  <c r="O48" i="25"/>
  <c r="P48" i="25"/>
  <c r="Q48" i="25"/>
  <c r="R48" i="25"/>
  <c r="S48" i="25"/>
  <c r="T48" i="25"/>
  <c r="U48" i="25"/>
  <c r="V48" i="25"/>
  <c r="W48" i="25"/>
  <c r="X48" i="25"/>
  <c r="Y48" i="25"/>
  <c r="Z48" i="25"/>
  <c r="AA48" i="25"/>
  <c r="AB48" i="25"/>
  <c r="AC48" i="25"/>
  <c r="AD48" i="25"/>
  <c r="AE48" i="25"/>
  <c r="AF48" i="25"/>
  <c r="AG48" i="25"/>
  <c r="AH48" i="25"/>
  <c r="AI48" i="25"/>
  <c r="L49" i="25"/>
  <c r="M49" i="25"/>
  <c r="N49" i="25"/>
  <c r="O49" i="25"/>
  <c r="P49" i="25"/>
  <c r="Q49" i="25"/>
  <c r="R49" i="25"/>
  <c r="S49" i="25"/>
  <c r="T49" i="25"/>
  <c r="U49" i="25"/>
  <c r="V49" i="25"/>
  <c r="W49" i="25"/>
  <c r="X49" i="25"/>
  <c r="Y49" i="25"/>
  <c r="Z49" i="25"/>
  <c r="AA49" i="25"/>
  <c r="AB49" i="25"/>
  <c r="AC49" i="25"/>
  <c r="AD49" i="25"/>
  <c r="AE49" i="25"/>
  <c r="AF49" i="25"/>
  <c r="AG49" i="25"/>
  <c r="AH49" i="25"/>
  <c r="AI49" i="25"/>
  <c r="L50" i="25"/>
  <c r="M50" i="25"/>
  <c r="N50" i="25"/>
  <c r="O50" i="25"/>
  <c r="P50" i="25"/>
  <c r="Q50" i="25"/>
  <c r="R50" i="25"/>
  <c r="S50" i="25"/>
  <c r="T50" i="25"/>
  <c r="U50" i="25"/>
  <c r="V50" i="25"/>
  <c r="W50" i="25"/>
  <c r="X50" i="25"/>
  <c r="Y50" i="25"/>
  <c r="Z50" i="25"/>
  <c r="AA50" i="25"/>
  <c r="AB50" i="25"/>
  <c r="AC50" i="25"/>
  <c r="AD50" i="25"/>
  <c r="AE50" i="25"/>
  <c r="AF50" i="25"/>
  <c r="AG50" i="25"/>
  <c r="AH50" i="25"/>
  <c r="AI50" i="25"/>
  <c r="L51" i="25"/>
  <c r="M51" i="25"/>
  <c r="N51" i="25"/>
  <c r="O51" i="25"/>
  <c r="P51" i="25"/>
  <c r="Q51" i="25"/>
  <c r="R51" i="25"/>
  <c r="S51" i="25"/>
  <c r="T51" i="25"/>
  <c r="U51" i="25"/>
  <c r="V51" i="25"/>
  <c r="W51" i="25"/>
  <c r="X51" i="25"/>
  <c r="Y51" i="25"/>
  <c r="Z51" i="25"/>
  <c r="AA51" i="25"/>
  <c r="AB51" i="25"/>
  <c r="AC51" i="25"/>
  <c r="AD51" i="25"/>
  <c r="AE51" i="25"/>
  <c r="AF51" i="25"/>
  <c r="AG51" i="25"/>
  <c r="AH51" i="25"/>
  <c r="AI51" i="25"/>
  <c r="L52" i="25"/>
  <c r="M52" i="25"/>
  <c r="N52" i="25"/>
  <c r="O52" i="25"/>
  <c r="P52" i="25"/>
  <c r="Q52" i="25"/>
  <c r="R52" i="25"/>
  <c r="S52" i="25"/>
  <c r="T52" i="25"/>
  <c r="U52" i="25"/>
  <c r="V52" i="25"/>
  <c r="W52" i="25"/>
  <c r="X52" i="25"/>
  <c r="Y52" i="25"/>
  <c r="Z52" i="25"/>
  <c r="AA52" i="25"/>
  <c r="AB52" i="25"/>
  <c r="AC52" i="25"/>
  <c r="AD52" i="25"/>
  <c r="AE52" i="25"/>
  <c r="AF52" i="25"/>
  <c r="AG52" i="25"/>
  <c r="AH52" i="25"/>
  <c r="AI52" i="25"/>
  <c r="L53" i="25"/>
  <c r="M53" i="25"/>
  <c r="N53" i="25"/>
  <c r="O53" i="25"/>
  <c r="P53" i="25"/>
  <c r="Q53" i="25"/>
  <c r="R53" i="25"/>
  <c r="S53" i="25"/>
  <c r="T53" i="25"/>
  <c r="U53" i="25"/>
  <c r="V53" i="25"/>
  <c r="W53" i="25"/>
  <c r="X53" i="25"/>
  <c r="Y53" i="25"/>
  <c r="Z53" i="25"/>
  <c r="AA53" i="25"/>
  <c r="AB53" i="25"/>
  <c r="AC53" i="25"/>
  <c r="AD53" i="25"/>
  <c r="AE53" i="25"/>
  <c r="AF53" i="25"/>
  <c r="AG53" i="25"/>
  <c r="AH53" i="25"/>
  <c r="AI53" i="25"/>
  <c r="K48" i="25"/>
  <c r="K49" i="25"/>
  <c r="K50" i="25"/>
  <c r="K51" i="25"/>
  <c r="K52" i="25"/>
  <c r="K53" i="25"/>
  <c r="K47" i="25"/>
  <c r="Y20" i="25"/>
  <c r="Q20" i="25"/>
  <c r="AD20" i="25" s="1"/>
  <c r="P20" i="25"/>
  <c r="AJ52" i="25" l="1"/>
  <c r="D52" i="25"/>
  <c r="H52" i="25" s="1"/>
  <c r="F39" i="25"/>
  <c r="F40" i="25"/>
  <c r="E39" i="25"/>
  <c r="E40" i="25"/>
  <c r="D39" i="25"/>
  <c r="C39" i="25"/>
  <c r="C52" i="25" s="1"/>
  <c r="C40" i="25"/>
  <c r="C53" i="25" s="1"/>
  <c r="A13" i="19"/>
  <c r="J11" i="19"/>
  <c r="F10" i="19"/>
  <c r="E9" i="19"/>
  <c r="F9" i="19" s="1"/>
  <c r="D9" i="19"/>
  <c r="I8" i="19"/>
  <c r="E8" i="19"/>
  <c r="D8" i="19"/>
  <c r="F8" i="19" s="1"/>
  <c r="J8" i="19" s="1"/>
  <c r="I7" i="19"/>
  <c r="F7" i="19"/>
  <c r="J7" i="19" s="1"/>
  <c r="I6" i="19"/>
  <c r="E6" i="19"/>
  <c r="D6" i="19"/>
  <c r="I5" i="19"/>
  <c r="T4" i="19"/>
  <c r="V6" i="19"/>
  <c r="AJ39" i="25" l="1"/>
  <c r="F6" i="19"/>
  <c r="J6" i="19" s="1"/>
  <c r="H39" i="25"/>
  <c r="V5" i="19"/>
  <c r="V4" i="19"/>
  <c r="G51" i="3" l="1"/>
  <c r="F51" i="3"/>
  <c r="H51" i="3"/>
  <c r="F39" i="21" l="1"/>
  <c r="F38" i="21"/>
  <c r="F37" i="21"/>
  <c r="F36" i="21"/>
  <c r="F35" i="21"/>
  <c r="E39" i="21"/>
  <c r="E38" i="21"/>
  <c r="E37" i="21"/>
  <c r="E36" i="21"/>
  <c r="E35" i="21"/>
  <c r="C39" i="21"/>
  <c r="C38" i="21"/>
  <c r="C36" i="21"/>
  <c r="C35" i="21"/>
  <c r="P18" i="21"/>
  <c r="D51" i="21" s="1"/>
  <c r="Q18" i="21"/>
  <c r="AD18" i="21" s="1"/>
  <c r="Y18" i="21"/>
  <c r="P15" i="21"/>
  <c r="D48" i="21" s="1"/>
  <c r="Q15" i="21"/>
  <c r="AD15" i="21" s="1"/>
  <c r="Y15" i="21"/>
  <c r="P16" i="21"/>
  <c r="D49" i="21" s="1"/>
  <c r="Q16" i="21"/>
  <c r="AD16" i="21" s="1"/>
  <c r="Y16" i="21"/>
  <c r="K36" i="21" l="1"/>
  <c r="O36" i="21"/>
  <c r="S36" i="21"/>
  <c r="W36" i="21"/>
  <c r="AA36" i="21"/>
  <c r="AE36" i="21"/>
  <c r="J36" i="21"/>
  <c r="Q36" i="21"/>
  <c r="Y36" i="21"/>
  <c r="AG36" i="21"/>
  <c r="N36" i="21"/>
  <c r="V36" i="21"/>
  <c r="AD36" i="21"/>
  <c r="L36" i="21"/>
  <c r="P36" i="21"/>
  <c r="T36" i="21"/>
  <c r="X36" i="21"/>
  <c r="AB36" i="21"/>
  <c r="AF36" i="21"/>
  <c r="M36" i="21"/>
  <c r="U36" i="21"/>
  <c r="AC36" i="21"/>
  <c r="R36" i="21"/>
  <c r="Z36" i="21"/>
  <c r="AH36" i="21"/>
  <c r="K35" i="21"/>
  <c r="O35" i="21"/>
  <c r="S35" i="21"/>
  <c r="W35" i="21"/>
  <c r="AA35" i="21"/>
  <c r="AE35" i="21"/>
  <c r="J35" i="21"/>
  <c r="M35" i="21"/>
  <c r="Y35" i="21"/>
  <c r="AG35" i="21"/>
  <c r="R35" i="21"/>
  <c r="AD35" i="21"/>
  <c r="L35" i="21"/>
  <c r="P35" i="21"/>
  <c r="T35" i="21"/>
  <c r="X35" i="21"/>
  <c r="AB35" i="21"/>
  <c r="AF35" i="21"/>
  <c r="Q35" i="21"/>
  <c r="U35" i="21"/>
  <c r="AC35" i="21"/>
  <c r="N35" i="21"/>
  <c r="V35" i="21"/>
  <c r="Z35" i="21"/>
  <c r="AH35" i="21"/>
  <c r="K38" i="21"/>
  <c r="O38" i="21"/>
  <c r="S38" i="21"/>
  <c r="W38" i="21"/>
  <c r="AA38" i="21"/>
  <c r="AE38" i="21"/>
  <c r="AF38" i="21"/>
  <c r="M38" i="21"/>
  <c r="U38" i="21"/>
  <c r="AC38" i="21"/>
  <c r="J38" i="21"/>
  <c r="N38" i="21"/>
  <c r="V38" i="21"/>
  <c r="Z38" i="21"/>
  <c r="AH38" i="21"/>
  <c r="L38" i="21"/>
  <c r="P38" i="21"/>
  <c r="T38" i="21"/>
  <c r="X38" i="21"/>
  <c r="AB38" i="21"/>
  <c r="Q38" i="21"/>
  <c r="Y38" i="21"/>
  <c r="AG38" i="21"/>
  <c r="R38" i="21"/>
  <c r="AD38" i="21"/>
  <c r="D36" i="21"/>
  <c r="D38" i="21"/>
  <c r="D35" i="21"/>
  <c r="Y19" i="25"/>
  <c r="Q19" i="25"/>
  <c r="D38" i="25" s="1"/>
  <c r="P19" i="25"/>
  <c r="Q18" i="25"/>
  <c r="D37" i="25" s="1"/>
  <c r="F32" i="25"/>
  <c r="F35" i="25"/>
  <c r="F36" i="25"/>
  <c r="F37" i="25"/>
  <c r="F38" i="25"/>
  <c r="F34" i="25"/>
  <c r="E35" i="25"/>
  <c r="E36" i="25"/>
  <c r="E37" i="25"/>
  <c r="E38" i="25"/>
  <c r="D51" i="25"/>
  <c r="Y13" i="25"/>
  <c r="D32" i="25"/>
  <c r="C38" i="25"/>
  <c r="C37" i="25"/>
  <c r="C36" i="25"/>
  <c r="C35" i="25"/>
  <c r="C34" i="25"/>
  <c r="C32" i="25"/>
  <c r="H32" i="25" l="1"/>
  <c r="AD19" i="25"/>
  <c r="AJ45" i="25" l="1"/>
  <c r="L80" i="25" l="1"/>
  <c r="M80" i="25"/>
  <c r="N80" i="25"/>
  <c r="O80" i="25"/>
  <c r="K69" i="24"/>
  <c r="K80" i="24" s="1"/>
  <c r="L69" i="24"/>
  <c r="L80" i="24" s="1"/>
  <c r="M69" i="24"/>
  <c r="M80" i="24" s="1"/>
  <c r="N69" i="24"/>
  <c r="N80" i="24" s="1"/>
  <c r="J69" i="24"/>
  <c r="J80" i="24" s="1"/>
  <c r="R69" i="25" l="1"/>
  <c r="Q69" i="24"/>
  <c r="O69" i="24"/>
  <c r="K80" i="25"/>
  <c r="P69" i="25"/>
  <c r="Q80" i="24" l="1"/>
  <c r="O80" i="24"/>
  <c r="D8" i="36" l="1"/>
  <c r="D7" i="36"/>
  <c r="D6" i="36"/>
  <c r="AB20" i="20" l="1"/>
  <c r="AB21" i="20"/>
  <c r="AB22" i="20"/>
  <c r="AB23" i="20"/>
  <c r="N200" i="23" l="1"/>
  <c r="O200" i="23"/>
  <c r="P200" i="23"/>
  <c r="Q200" i="23"/>
  <c r="R200" i="23"/>
  <c r="S200" i="23"/>
  <c r="T200" i="23"/>
  <c r="U200" i="23"/>
  <c r="V200" i="23"/>
  <c r="W200" i="23"/>
  <c r="X200" i="23"/>
  <c r="Y200" i="23"/>
  <c r="Z200" i="23"/>
  <c r="AA200" i="23"/>
  <c r="AB200" i="23"/>
  <c r="AC200" i="23"/>
  <c r="AD200" i="23"/>
  <c r="AE200" i="23"/>
  <c r="AF200" i="23"/>
  <c r="AG200" i="23"/>
  <c r="AH200" i="23"/>
  <c r="AI200" i="23"/>
  <c r="AJ200" i="23"/>
  <c r="AK200" i="23"/>
  <c r="M200" i="23"/>
  <c r="F191" i="23"/>
  <c r="E191" i="23"/>
  <c r="C191" i="23"/>
  <c r="P17" i="23" l="1"/>
  <c r="P13" i="23"/>
  <c r="P14" i="23"/>
  <c r="P15" i="23"/>
  <c r="P16" i="23"/>
  <c r="D199" i="23" s="1"/>
  <c r="P12" i="23"/>
  <c r="D200" i="23" l="1"/>
  <c r="H32" i="30"/>
  <c r="K128" i="41" s="1"/>
  <c r="L128" i="41" s="1"/>
  <c r="H33" i="30"/>
  <c r="K129" i="41" s="1"/>
  <c r="L129" i="41" s="1"/>
  <c r="H34" i="30"/>
  <c r="K130" i="41" s="1"/>
  <c r="L130" i="41" s="1"/>
  <c r="H35" i="30"/>
  <c r="K131" i="41" s="1"/>
  <c r="L131" i="41" s="1"/>
  <c r="H31" i="30"/>
  <c r="K127" i="41" s="1"/>
  <c r="L127" i="41" s="1"/>
  <c r="H14" i="30"/>
  <c r="K158" i="41" s="1"/>
  <c r="L158" i="41" s="1"/>
  <c r="H15" i="30"/>
  <c r="K159" i="41" s="1"/>
  <c r="L159" i="41" s="1"/>
  <c r="H16" i="30"/>
  <c r="K160" i="41" s="1"/>
  <c r="L160" i="41" s="1"/>
  <c r="H17" i="30"/>
  <c r="K161" i="41" s="1"/>
  <c r="L161" i="41" s="1"/>
  <c r="H13" i="30"/>
  <c r="K157" i="41" s="1"/>
  <c r="L157" i="41" l="1"/>
  <c r="T158" i="41"/>
  <c r="U158" i="41"/>
  <c r="V158" i="41" s="1"/>
  <c r="T129" i="41"/>
  <c r="U129" i="41"/>
  <c r="V129" i="41" s="1"/>
  <c r="U161" i="41"/>
  <c r="V161" i="41" s="1"/>
  <c r="T161" i="41"/>
  <c r="U128" i="41"/>
  <c r="V128" i="41" s="1"/>
  <c r="T128" i="41"/>
  <c r="T127" i="41"/>
  <c r="U127" i="41"/>
  <c r="V127" i="41" s="1"/>
  <c r="T160" i="41"/>
  <c r="U160" i="41"/>
  <c r="V160" i="41" s="1"/>
  <c r="T131" i="41"/>
  <c r="U131" i="41"/>
  <c r="V131" i="41" s="1"/>
  <c r="T159" i="41"/>
  <c r="U159" i="41"/>
  <c r="V159" i="41" s="1"/>
  <c r="U130" i="41"/>
  <c r="V130" i="41" s="1"/>
  <c r="T130" i="41"/>
  <c r="AB23" i="26"/>
  <c r="E28" i="26" s="1"/>
  <c r="H18" i="23"/>
  <c r="I18" i="23"/>
  <c r="AC22" i="25"/>
  <c r="E25" i="25" s="1"/>
  <c r="G26" i="40" s="1"/>
  <c r="L18" i="42" s="1"/>
  <c r="AB22" i="24"/>
  <c r="E26" i="24" s="1"/>
  <c r="AC18" i="23"/>
  <c r="E21" i="23" s="1"/>
  <c r="AC23" i="21"/>
  <c r="E26" i="21" s="1"/>
  <c r="G23" i="40" s="1"/>
  <c r="L15" i="42" s="1"/>
  <c r="AD35" i="20"/>
  <c r="E39" i="20" s="1"/>
  <c r="AD36" i="22"/>
  <c r="E40" i="22" s="1"/>
  <c r="U157" i="41" l="1"/>
  <c r="V157" i="41" s="1"/>
  <c r="T157" i="41"/>
  <c r="G22" i="5"/>
  <c r="G22" i="40"/>
  <c r="L14" i="42" s="1"/>
  <c r="G25" i="5"/>
  <c r="G25" i="40"/>
  <c r="L17" i="42" s="1"/>
  <c r="G24" i="5"/>
  <c r="G24" i="40"/>
  <c r="L16" i="42" s="1"/>
  <c r="G27" i="5"/>
  <c r="G27" i="40"/>
  <c r="L19" i="42" s="1"/>
  <c r="G21" i="5"/>
  <c r="G21" i="40"/>
  <c r="L13" i="42" s="1"/>
  <c r="G23" i="5"/>
  <c r="G26" i="5"/>
  <c r="J15" i="34"/>
  <c r="T15" i="34" s="1"/>
  <c r="U15" i="34" s="1"/>
  <c r="I13" i="34"/>
  <c r="J13" i="34" s="1"/>
  <c r="G18" i="23" l="1"/>
  <c r="F16" i="35" s="1"/>
  <c r="H16" i="35" s="1"/>
  <c r="F15" i="35"/>
  <c r="H15" i="35" s="1"/>
  <c r="F13" i="35"/>
  <c r="H13" i="35" s="1"/>
  <c r="F12" i="35"/>
  <c r="H12" i="35" s="1"/>
  <c r="F11" i="35"/>
  <c r="G15" i="18" l="1"/>
  <c r="G36" i="30" l="1"/>
  <c r="E47" i="30"/>
  <c r="E46" i="30"/>
  <c r="BE39" i="30"/>
  <c r="BD39" i="30"/>
  <c r="BC39" i="30"/>
  <c r="F36" i="30"/>
  <c r="H36" i="30"/>
  <c r="F39" i="30" s="1"/>
  <c r="E29" i="5" l="1"/>
  <c r="E29" i="40"/>
  <c r="J21" i="42" s="1"/>
  <c r="I36" i="30"/>
  <c r="F40" i="30" s="1"/>
  <c r="F38" i="30"/>
  <c r="D29" i="5" l="1"/>
  <c r="D29" i="40"/>
  <c r="I21" i="42" s="1"/>
  <c r="G29" i="5"/>
  <c r="G29" i="40"/>
  <c r="L21" i="42" s="1"/>
  <c r="Q22" i="26"/>
  <c r="Q21" i="26"/>
  <c r="Q20" i="26"/>
  <c r="Q18" i="26"/>
  <c r="Q17" i="26"/>
  <c r="Q13" i="26"/>
  <c r="Q14" i="26"/>
  <c r="Q15" i="26"/>
  <c r="Q16" i="26"/>
  <c r="AA13" i="20" l="1"/>
  <c r="AB13" i="20" s="1"/>
  <c r="AA14" i="20"/>
  <c r="AB14" i="20" s="1"/>
  <c r="AB16" i="20"/>
  <c r="AB17" i="20"/>
  <c r="AA12" i="20"/>
  <c r="AB12" i="20" s="1"/>
  <c r="AC12" i="20" l="1"/>
  <c r="M44" i="41" s="1"/>
  <c r="J44" i="41"/>
  <c r="L44" i="41" s="1"/>
  <c r="AC17" i="20"/>
  <c r="M49" i="41" s="1"/>
  <c r="J49" i="41"/>
  <c r="L49" i="41" s="1"/>
  <c r="AC16" i="20"/>
  <c r="M48" i="41" s="1"/>
  <c r="J48" i="41"/>
  <c r="L48" i="41" s="1"/>
  <c r="AC14" i="20"/>
  <c r="M46" i="41" s="1"/>
  <c r="J46" i="41"/>
  <c r="L46" i="41" s="1"/>
  <c r="AC13" i="20"/>
  <c r="M45" i="41" s="1"/>
  <c r="J45" i="41"/>
  <c r="L45" i="41" s="1"/>
  <c r="I13" i="22"/>
  <c r="I14" i="22"/>
  <c r="I16" i="22"/>
  <c r="I17" i="22"/>
  <c r="I12" i="22"/>
  <c r="I12" i="20"/>
  <c r="I13" i="20"/>
  <c r="I14" i="20"/>
  <c r="I16" i="20"/>
  <c r="I17" i="20"/>
  <c r="X24" i="22"/>
  <c r="X22" i="22"/>
  <c r="X21" i="22"/>
  <c r="X20" i="22"/>
  <c r="X18" i="22"/>
  <c r="X13" i="22"/>
  <c r="X14" i="22"/>
  <c r="X16" i="22"/>
  <c r="X17" i="22"/>
  <c r="X12" i="22"/>
  <c r="I22" i="25"/>
  <c r="F14" i="35" s="1"/>
  <c r="H14" i="35" s="1"/>
  <c r="AA27" i="22" l="1"/>
  <c r="AC30" i="22"/>
  <c r="M37" i="41" s="1"/>
  <c r="AC31" i="22"/>
  <c r="M38" i="41" s="1"/>
  <c r="T46" i="41"/>
  <c r="U46" i="41"/>
  <c r="V46" i="41" s="1"/>
  <c r="U49" i="41"/>
  <c r="V49" i="41" s="1"/>
  <c r="T49" i="41"/>
  <c r="U45" i="41"/>
  <c r="V45" i="41" s="1"/>
  <c r="T45" i="41"/>
  <c r="U48" i="41"/>
  <c r="V48" i="41" s="1"/>
  <c r="T48" i="41"/>
  <c r="U44" i="41"/>
  <c r="V44" i="41" s="1"/>
  <c r="T44" i="41"/>
  <c r="O22" i="26"/>
  <c r="O21" i="26"/>
  <c r="O20" i="26"/>
  <c r="O18" i="26"/>
  <c r="O17" i="26"/>
  <c r="O14" i="26"/>
  <c r="O15" i="26"/>
  <c r="O16" i="26"/>
  <c r="O12" i="26"/>
  <c r="O13" i="26"/>
  <c r="AB28" i="22" l="1"/>
  <c r="AB27" i="22"/>
  <c r="I28" i="18"/>
  <c r="H28" i="18"/>
  <c r="BI30" i="18"/>
  <c r="BJ30" i="18"/>
  <c r="BK30" i="18"/>
  <c r="AC27" i="22" l="1"/>
  <c r="M34" i="41" s="1"/>
  <c r="J34" i="41"/>
  <c r="L34" i="41" s="1"/>
  <c r="AC28" i="22"/>
  <c r="M35" i="41" s="1"/>
  <c r="J35" i="41"/>
  <c r="L35" i="41" s="1"/>
  <c r="F29" i="18"/>
  <c r="D28" i="5" l="1"/>
  <c r="D28" i="40"/>
  <c r="I20" i="42" s="1"/>
  <c r="E49" i="3"/>
  <c r="AK33" i="21" l="1"/>
  <c r="AV33" i="21"/>
  <c r="AK34" i="21"/>
  <c r="AV34" i="21"/>
  <c r="AK35" i="21"/>
  <c r="AV35" i="21"/>
  <c r="AK36" i="21"/>
  <c r="AV36" i="21"/>
  <c r="AU34" i="26" l="1"/>
  <c r="AV34" i="26"/>
  <c r="AU35" i="26"/>
  <c r="AV35" i="26"/>
  <c r="AU36" i="26"/>
  <c r="AV36" i="26"/>
  <c r="AU37" i="26"/>
  <c r="AV37" i="26"/>
  <c r="AV33" i="26"/>
  <c r="AU33" i="26"/>
  <c r="F33" i="25" l="1"/>
  <c r="AJ32" i="25" s="1"/>
  <c r="H33" i="25"/>
  <c r="C33" i="25"/>
  <c r="C46" i="25" s="1"/>
  <c r="C47" i="25"/>
  <c r="C48" i="25"/>
  <c r="C49" i="25"/>
  <c r="C50" i="25"/>
  <c r="C51" i="25"/>
  <c r="C45" i="25"/>
  <c r="F31" i="25"/>
  <c r="C31" i="25"/>
  <c r="C44" i="25" s="1"/>
  <c r="AA16" i="24"/>
  <c r="Y21" i="25"/>
  <c r="Y18" i="25"/>
  <c r="Y17" i="25"/>
  <c r="Y16" i="25"/>
  <c r="Y15" i="25"/>
  <c r="Y14" i="25"/>
  <c r="Y12" i="25"/>
  <c r="O22" i="25"/>
  <c r="N22" i="25"/>
  <c r="M22" i="25"/>
  <c r="L22" i="25"/>
  <c r="K22" i="25"/>
  <c r="Q21" i="25"/>
  <c r="D40" i="25" s="1"/>
  <c r="H40" i="25" s="1"/>
  <c r="P21" i="25"/>
  <c r="D53" i="25" s="1"/>
  <c r="H53" i="25" s="1"/>
  <c r="P18" i="25"/>
  <c r="Q17" i="25"/>
  <c r="D36" i="25" s="1"/>
  <c r="P17" i="25"/>
  <c r="Q16" i="25"/>
  <c r="D35" i="25" s="1"/>
  <c r="P16" i="25"/>
  <c r="Q15" i="25"/>
  <c r="P15" i="25"/>
  <c r="R80" i="25"/>
  <c r="P80" i="25"/>
  <c r="O68" i="25"/>
  <c r="N68" i="25"/>
  <c r="M68" i="25"/>
  <c r="L68" i="25"/>
  <c r="K68" i="25"/>
  <c r="O31" i="25" l="1"/>
  <c r="AE31" i="25"/>
  <c r="L31" i="25"/>
  <c r="AB31" i="25"/>
  <c r="M31" i="25"/>
  <c r="AC31" i="25"/>
  <c r="K31" i="25"/>
  <c r="AG31" i="25"/>
  <c r="Y31" i="25"/>
  <c r="S31" i="25"/>
  <c r="AI31" i="25"/>
  <c r="P31" i="25"/>
  <c r="AF31" i="25"/>
  <c r="Q31" i="25"/>
  <c r="AH31" i="25"/>
  <c r="W31" i="25"/>
  <c r="V31" i="25"/>
  <c r="T31" i="25"/>
  <c r="N31" i="25"/>
  <c r="U31" i="25"/>
  <c r="R31" i="25"/>
  <c r="AA31" i="25"/>
  <c r="AD31" i="25"/>
  <c r="X31" i="25"/>
  <c r="Z31" i="25"/>
  <c r="O26" i="5"/>
  <c r="O26" i="40"/>
  <c r="M26" i="40"/>
  <c r="M26" i="5"/>
  <c r="K26" i="40"/>
  <c r="K26" i="5"/>
  <c r="N26" i="40"/>
  <c r="N26" i="5"/>
  <c r="L26" i="5"/>
  <c r="L26" i="40"/>
  <c r="D34" i="25"/>
  <c r="H34" i="25" s="1"/>
  <c r="AD15" i="25"/>
  <c r="D47" i="25"/>
  <c r="H47" i="25" s="1"/>
  <c r="D49" i="25"/>
  <c r="H49" i="25" s="1"/>
  <c r="D48" i="25"/>
  <c r="H48" i="25" s="1"/>
  <c r="H51" i="25"/>
  <c r="D50" i="25"/>
  <c r="H50" i="25" s="1"/>
  <c r="Q69" i="25"/>
  <c r="AA54" i="25"/>
  <c r="T82" i="40" s="1"/>
  <c r="AJ51" i="25"/>
  <c r="AJ47" i="25"/>
  <c r="H37" i="25"/>
  <c r="AD17" i="25"/>
  <c r="AD21" i="25"/>
  <c r="H38" i="25"/>
  <c r="AD18" i="25"/>
  <c r="D31" i="25"/>
  <c r="H31" i="25" s="1"/>
  <c r="H35" i="25"/>
  <c r="H36" i="25"/>
  <c r="AD16" i="25"/>
  <c r="AJ50" i="25"/>
  <c r="AJ53" i="25"/>
  <c r="P22" i="25"/>
  <c r="Q22" i="25"/>
  <c r="AJ48" i="25"/>
  <c r="AJ49" i="25"/>
  <c r="R41" i="25" l="1"/>
  <c r="K68" i="40" s="1"/>
  <c r="AF41" i="25"/>
  <c r="Y68" i="40" s="1"/>
  <c r="AA41" i="25"/>
  <c r="T68" i="40" s="1"/>
  <c r="AJ35" i="25"/>
  <c r="AD41" i="25"/>
  <c r="W68" i="40" s="1"/>
  <c r="N41" i="25"/>
  <c r="G68" i="40" s="1"/>
  <c r="L41" i="25"/>
  <c r="E68" i="40" s="1"/>
  <c r="AJ37" i="25"/>
  <c r="Z41" i="25"/>
  <c r="S68" i="40" s="1"/>
  <c r="AG41" i="25"/>
  <c r="Z68" i="40" s="1"/>
  <c r="Q41" i="25"/>
  <c r="J68" i="40" s="1"/>
  <c r="AI41" i="25"/>
  <c r="AB68" i="40" s="1"/>
  <c r="U20" i="25"/>
  <c r="S12" i="25"/>
  <c r="R13" i="25"/>
  <c r="U12" i="25"/>
  <c r="S13" i="25"/>
  <c r="R14" i="25"/>
  <c r="R12" i="25"/>
  <c r="U13" i="25"/>
  <c r="S14" i="25"/>
  <c r="U14" i="25"/>
  <c r="AE41" i="25"/>
  <c r="X68" i="40" s="1"/>
  <c r="AH41" i="25"/>
  <c r="AA68" i="40" s="1"/>
  <c r="S20" i="25"/>
  <c r="AC41" i="25"/>
  <c r="V68" i="40" s="1"/>
  <c r="R20" i="25"/>
  <c r="V54" i="25"/>
  <c r="O82" i="40" s="1"/>
  <c r="M41" i="25"/>
  <c r="F68" i="40" s="1"/>
  <c r="V41" i="25"/>
  <c r="O68" i="40" s="1"/>
  <c r="O41" i="25"/>
  <c r="H68" i="40" s="1"/>
  <c r="P41" i="25"/>
  <c r="I68" i="40" s="1"/>
  <c r="T41" i="25"/>
  <c r="M68" i="40" s="1"/>
  <c r="U41" i="25"/>
  <c r="N68" i="40" s="1"/>
  <c r="AF54" i="25"/>
  <c r="Y82" i="40" s="1"/>
  <c r="X54" i="25"/>
  <c r="Q82" i="40" s="1"/>
  <c r="S54" i="25"/>
  <c r="L82" i="40" s="1"/>
  <c r="AB54" i="25"/>
  <c r="U82" i="40" s="1"/>
  <c r="Q54" i="25"/>
  <c r="J82" i="40" s="1"/>
  <c r="R54" i="25"/>
  <c r="K82" i="40" s="1"/>
  <c r="AE54" i="25"/>
  <c r="X82" i="40" s="1"/>
  <c r="W54" i="25"/>
  <c r="P82" i="40" s="1"/>
  <c r="O54" i="25"/>
  <c r="H82" i="40" s="1"/>
  <c r="Z54" i="25"/>
  <c r="S82" i="40" s="1"/>
  <c r="T54" i="25"/>
  <c r="M82" i="40" s="1"/>
  <c r="L54" i="25"/>
  <c r="E82" i="40" s="1"/>
  <c r="U54" i="25"/>
  <c r="N82" i="40" s="1"/>
  <c r="K54" i="25"/>
  <c r="D82" i="40" s="1"/>
  <c r="AG54" i="25"/>
  <c r="Z82" i="40" s="1"/>
  <c r="AH54" i="25"/>
  <c r="AA82" i="40" s="1"/>
  <c r="AC54" i="25"/>
  <c r="V82" i="40" s="1"/>
  <c r="N54" i="25"/>
  <c r="G82" i="40" s="1"/>
  <c r="P54" i="25"/>
  <c r="I82" i="40" s="1"/>
  <c r="M54" i="25"/>
  <c r="F82" i="40" s="1"/>
  <c r="Y54" i="25"/>
  <c r="R82" i="40" s="1"/>
  <c r="AI54" i="25"/>
  <c r="AB82" i="40" s="1"/>
  <c r="AD54" i="25"/>
  <c r="W82" i="40" s="1"/>
  <c r="S41" i="25"/>
  <c r="L68" i="40" s="1"/>
  <c r="AB41" i="25"/>
  <c r="U68" i="40" s="1"/>
  <c r="AJ34" i="25"/>
  <c r="AJ36" i="25"/>
  <c r="AJ38" i="25"/>
  <c r="AJ40" i="25"/>
  <c r="AC82" i="40" l="1"/>
  <c r="W41" i="25"/>
  <c r="P68" i="40" s="1"/>
  <c r="X41" i="25"/>
  <c r="Q68" i="40" s="1"/>
  <c r="Y41" i="25"/>
  <c r="R68" i="40" s="1"/>
  <c r="AJ44" i="25"/>
  <c r="AJ54" i="25" s="1"/>
  <c r="AJ31" i="25"/>
  <c r="AJ41" i="25" s="1"/>
  <c r="K41" i="25"/>
  <c r="D68" i="40" s="1"/>
  <c r="AD68" i="40" l="1"/>
  <c r="AC68" i="40"/>
  <c r="X22" i="26"/>
  <c r="X21" i="26"/>
  <c r="X20" i="26"/>
  <c r="X18" i="26"/>
  <c r="X17" i="26"/>
  <c r="X16" i="26"/>
  <c r="X15" i="26"/>
  <c r="X14" i="26"/>
  <c r="X13" i="26"/>
  <c r="X12" i="26"/>
  <c r="X21" i="24"/>
  <c r="X20" i="24"/>
  <c r="X19" i="24"/>
  <c r="X18" i="24"/>
  <c r="X17" i="24"/>
  <c r="X16" i="24"/>
  <c r="X15" i="24"/>
  <c r="X14" i="24"/>
  <c r="X13" i="24"/>
  <c r="X12" i="24"/>
  <c r="Y17" i="23"/>
  <c r="Y16" i="23"/>
  <c r="Y15" i="23"/>
  <c r="Y14" i="23"/>
  <c r="Y13" i="23"/>
  <c r="Y22" i="21"/>
  <c r="Y21" i="21"/>
  <c r="Y19" i="21"/>
  <c r="Y17" i="21"/>
  <c r="Y14" i="21"/>
  <c r="Y13" i="21"/>
  <c r="Y12" i="21"/>
  <c r="X23" i="20"/>
  <c r="X22" i="20"/>
  <c r="X21" i="20"/>
  <c r="X20" i="20"/>
  <c r="X18" i="20"/>
  <c r="X17" i="20"/>
  <c r="X16" i="20"/>
  <c r="X14" i="20"/>
  <c r="X13" i="20"/>
  <c r="X12" i="20"/>
  <c r="N68" i="24"/>
  <c r="M68" i="24"/>
  <c r="L68" i="24"/>
  <c r="K68" i="24"/>
  <c r="K41" i="21" l="1"/>
  <c r="O41" i="21"/>
  <c r="S41" i="21"/>
  <c r="W41" i="21"/>
  <c r="AA41" i="21"/>
  <c r="AE41" i="21"/>
  <c r="J41" i="21"/>
  <c r="P41" i="21"/>
  <c r="T41" i="21"/>
  <c r="AB41" i="21"/>
  <c r="AF41" i="21"/>
  <c r="AC41" i="21"/>
  <c r="N41" i="21"/>
  <c r="V41" i="21"/>
  <c r="AD41" i="21"/>
  <c r="L41" i="21"/>
  <c r="X41" i="21"/>
  <c r="M41" i="21"/>
  <c r="Q41" i="21"/>
  <c r="U41" i="21"/>
  <c r="Y41" i="21"/>
  <c r="AG41" i="21"/>
  <c r="R41" i="21"/>
  <c r="Z41" i="21"/>
  <c r="AH41" i="21"/>
  <c r="K39" i="21"/>
  <c r="O39" i="21"/>
  <c r="S39" i="21"/>
  <c r="W39" i="21"/>
  <c r="AA39" i="21"/>
  <c r="AE39" i="21"/>
  <c r="P39" i="21"/>
  <c r="X39" i="21"/>
  <c r="AF39" i="21"/>
  <c r="M39" i="21"/>
  <c r="U39" i="21"/>
  <c r="AC39" i="21"/>
  <c r="R39" i="21"/>
  <c r="Z39" i="21"/>
  <c r="AH39" i="21"/>
  <c r="L39" i="21"/>
  <c r="T39" i="21"/>
  <c r="AB39" i="21"/>
  <c r="Q39" i="21"/>
  <c r="Y39" i="21"/>
  <c r="AG39" i="21"/>
  <c r="N39" i="21"/>
  <c r="V39" i="21"/>
  <c r="AD39" i="21"/>
  <c r="J39" i="21"/>
  <c r="K37" i="21"/>
  <c r="O37" i="21"/>
  <c r="S37" i="21"/>
  <c r="W37" i="21"/>
  <c r="AA37" i="21"/>
  <c r="AE37" i="21"/>
  <c r="Q37" i="21"/>
  <c r="Y37" i="21"/>
  <c r="N37" i="21"/>
  <c r="V37" i="21"/>
  <c r="AD37" i="21"/>
  <c r="L37" i="21"/>
  <c r="P37" i="21"/>
  <c r="T37" i="21"/>
  <c r="X37" i="21"/>
  <c r="AB37" i="21"/>
  <c r="AF37" i="21"/>
  <c r="J37" i="21"/>
  <c r="M37" i="21"/>
  <c r="U37" i="21"/>
  <c r="AC37" i="21"/>
  <c r="AG37" i="21"/>
  <c r="R37" i="21"/>
  <c r="Z37" i="21"/>
  <c r="AH37" i="21"/>
  <c r="S19" i="25"/>
  <c r="R19" i="25"/>
  <c r="U19" i="25"/>
  <c r="R18" i="25"/>
  <c r="R21" i="25"/>
  <c r="R15" i="25"/>
  <c r="R16" i="25"/>
  <c r="R17" i="25"/>
  <c r="F49" i="3"/>
  <c r="G49" i="3"/>
  <c r="H49" i="3"/>
  <c r="AH55" i="26"/>
  <c r="AG55" i="26"/>
  <c r="AF55" i="26"/>
  <c r="AE55" i="26"/>
  <c r="AD55" i="26"/>
  <c r="AC55" i="26"/>
  <c r="AB55" i="26"/>
  <c r="AA55" i="26"/>
  <c r="Z55" i="26"/>
  <c r="Y55" i="26"/>
  <c r="X55" i="26"/>
  <c r="W55" i="26"/>
  <c r="V55" i="26"/>
  <c r="U55" i="26"/>
  <c r="T55" i="26"/>
  <c r="S55" i="26"/>
  <c r="R55" i="26"/>
  <c r="Q55" i="26"/>
  <c r="P55" i="26"/>
  <c r="O55" i="26"/>
  <c r="N55" i="26"/>
  <c r="M55" i="26"/>
  <c r="L55" i="26"/>
  <c r="K55" i="26"/>
  <c r="J55" i="26"/>
  <c r="AH54" i="26"/>
  <c r="AG54" i="26"/>
  <c r="AF54" i="26"/>
  <c r="AE54" i="26"/>
  <c r="AD54" i="26"/>
  <c r="AC54" i="26"/>
  <c r="AB54" i="26"/>
  <c r="AA54" i="26"/>
  <c r="Z54" i="26"/>
  <c r="Y54" i="26"/>
  <c r="X54" i="26"/>
  <c r="W54" i="26"/>
  <c r="V54" i="26"/>
  <c r="U54" i="26"/>
  <c r="T54" i="26"/>
  <c r="S54" i="26"/>
  <c r="R54" i="26"/>
  <c r="Q54" i="26"/>
  <c r="P54" i="26"/>
  <c r="O54" i="26"/>
  <c r="N54" i="26"/>
  <c r="M54" i="26"/>
  <c r="L54" i="26"/>
  <c r="K54" i="26"/>
  <c r="J54"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AH51" i="26"/>
  <c r="AG51" i="26"/>
  <c r="AF51" i="26"/>
  <c r="AE51" i="26"/>
  <c r="AD51" i="26"/>
  <c r="AC51" i="26"/>
  <c r="AB51" i="26"/>
  <c r="AA51" i="26"/>
  <c r="Z51" i="26"/>
  <c r="Y51" i="26"/>
  <c r="X51" i="26"/>
  <c r="W51" i="26"/>
  <c r="V51" i="26"/>
  <c r="U51" i="26"/>
  <c r="T51" i="26"/>
  <c r="S51" i="26"/>
  <c r="R51" i="26"/>
  <c r="Q51" i="26"/>
  <c r="P51" i="26"/>
  <c r="O51" i="26"/>
  <c r="N51" i="26"/>
  <c r="M51" i="26"/>
  <c r="L51" i="26"/>
  <c r="K51" i="26"/>
  <c r="J51" i="26"/>
  <c r="AH42" i="26"/>
  <c r="AG42" i="26"/>
  <c r="AF42" i="26"/>
  <c r="AE42" i="26"/>
  <c r="AD42" i="26"/>
  <c r="AC42" i="26"/>
  <c r="AB42" i="26"/>
  <c r="AA42" i="26"/>
  <c r="Z42" i="26"/>
  <c r="Y42" i="26"/>
  <c r="X42" i="26"/>
  <c r="W42" i="26"/>
  <c r="V42" i="26"/>
  <c r="U42" i="26"/>
  <c r="T42" i="26"/>
  <c r="S42" i="26"/>
  <c r="R42" i="26"/>
  <c r="Q42" i="26"/>
  <c r="P42" i="26"/>
  <c r="O42" i="26"/>
  <c r="N42" i="26"/>
  <c r="M42" i="26"/>
  <c r="L42" i="26"/>
  <c r="K42" i="26"/>
  <c r="F42" i="26"/>
  <c r="J42" i="26" s="1"/>
  <c r="E42" i="26"/>
  <c r="C42" i="26"/>
  <c r="C55" i="26" s="1"/>
  <c r="AH41" i="26"/>
  <c r="AG41" i="26"/>
  <c r="AF41" i="26"/>
  <c r="AE41" i="26"/>
  <c r="AD41" i="26"/>
  <c r="AC41" i="26"/>
  <c r="AB41" i="26"/>
  <c r="AA41" i="26"/>
  <c r="Z41" i="26"/>
  <c r="Y41" i="26"/>
  <c r="X41" i="26"/>
  <c r="W41" i="26"/>
  <c r="V41" i="26"/>
  <c r="U41" i="26"/>
  <c r="T41" i="26"/>
  <c r="S41" i="26"/>
  <c r="R41" i="26"/>
  <c r="Q41" i="26"/>
  <c r="P41" i="26"/>
  <c r="O41" i="26"/>
  <c r="N41" i="26"/>
  <c r="M41" i="26"/>
  <c r="L41" i="26"/>
  <c r="K41" i="26"/>
  <c r="F41" i="26"/>
  <c r="J41" i="26" s="1"/>
  <c r="E41" i="26"/>
  <c r="C41" i="26"/>
  <c r="C54" i="26" s="1"/>
  <c r="AH40" i="26"/>
  <c r="AG40" i="26"/>
  <c r="AF40" i="26"/>
  <c r="AE40" i="26"/>
  <c r="AD40" i="26"/>
  <c r="AC40" i="26"/>
  <c r="AB40" i="26"/>
  <c r="AA40" i="26"/>
  <c r="Z40" i="26"/>
  <c r="Y40" i="26"/>
  <c r="X40" i="26"/>
  <c r="W40" i="26"/>
  <c r="V40" i="26"/>
  <c r="U40" i="26"/>
  <c r="T40" i="26"/>
  <c r="S40" i="26"/>
  <c r="R40" i="26"/>
  <c r="Q40" i="26"/>
  <c r="P40" i="26"/>
  <c r="O40" i="26"/>
  <c r="N40" i="26"/>
  <c r="M40" i="26"/>
  <c r="L40" i="26"/>
  <c r="K40" i="26"/>
  <c r="F40" i="26"/>
  <c r="J40" i="26" s="1"/>
  <c r="E40" i="26"/>
  <c r="C40" i="26"/>
  <c r="C53" i="26" s="1"/>
  <c r="F39" i="26"/>
  <c r="E39" i="26"/>
  <c r="C39" i="26"/>
  <c r="C52" i="26" s="1"/>
  <c r="F38" i="26"/>
  <c r="E38" i="26"/>
  <c r="C38" i="26"/>
  <c r="C51" i="26" s="1"/>
  <c r="F37" i="26"/>
  <c r="E37" i="26"/>
  <c r="C37" i="26"/>
  <c r="C50" i="26" s="1"/>
  <c r="F36" i="26"/>
  <c r="E36" i="26"/>
  <c r="C36" i="26"/>
  <c r="C49" i="26" s="1"/>
  <c r="F35" i="26"/>
  <c r="E35" i="26"/>
  <c r="C35" i="26"/>
  <c r="C48" i="26" s="1"/>
  <c r="F34" i="26"/>
  <c r="E34" i="26"/>
  <c r="C34" i="26"/>
  <c r="C47" i="26" s="1"/>
  <c r="F33" i="26"/>
  <c r="E33" i="26"/>
  <c r="C33" i="26"/>
  <c r="C46" i="26" s="1"/>
  <c r="P12" i="26"/>
  <c r="Z23" i="26"/>
  <c r="Y23" i="26"/>
  <c r="V23" i="26"/>
  <c r="U23" i="26"/>
  <c r="N23" i="26"/>
  <c r="M23" i="26"/>
  <c r="L23" i="26"/>
  <c r="K23" i="26"/>
  <c r="J23" i="26"/>
  <c r="P22" i="26"/>
  <c r="D55" i="26"/>
  <c r="H55" i="26" s="1"/>
  <c r="P21" i="26"/>
  <c r="AC21" i="26" s="1"/>
  <c r="D54" i="26"/>
  <c r="H54" i="26" s="1"/>
  <c r="P20" i="26"/>
  <c r="D53" i="26"/>
  <c r="H53" i="26" s="1"/>
  <c r="P18" i="26"/>
  <c r="AC18" i="26" s="1"/>
  <c r="D52" i="26"/>
  <c r="H52" i="26" s="1"/>
  <c r="P17" i="26"/>
  <c r="AC17" i="26" s="1"/>
  <c r="D51" i="26"/>
  <c r="H51" i="26" s="1"/>
  <c r="P16" i="26"/>
  <c r="AC16" i="26" s="1"/>
  <c r="D50" i="26"/>
  <c r="H50" i="26" s="1"/>
  <c r="P15" i="26"/>
  <c r="D49" i="26"/>
  <c r="H49" i="26" s="1"/>
  <c r="P14" i="26"/>
  <c r="AC14" i="26" s="1"/>
  <c r="D48" i="26"/>
  <c r="H48" i="26" s="1"/>
  <c r="P13" i="26"/>
  <c r="D47" i="26"/>
  <c r="H47" i="26" s="1"/>
  <c r="D46" i="26"/>
  <c r="H46" i="26" s="1"/>
  <c r="K27" i="5" l="1"/>
  <c r="K27" i="40"/>
  <c r="D34" i="26"/>
  <c r="H34" i="26" s="1"/>
  <c r="V34" i="26" s="1"/>
  <c r="AC13" i="26"/>
  <c r="D40" i="26"/>
  <c r="H40" i="26" s="1"/>
  <c r="AC20" i="26"/>
  <c r="D33" i="26"/>
  <c r="H33" i="26" s="1"/>
  <c r="AB33" i="26" s="1"/>
  <c r="AC12" i="26"/>
  <c r="D36" i="26"/>
  <c r="H36" i="26" s="1"/>
  <c r="AF36" i="26" s="1"/>
  <c r="AC15" i="26"/>
  <c r="D42" i="26"/>
  <c r="H42" i="26" s="1"/>
  <c r="AC22" i="26"/>
  <c r="AI52" i="26"/>
  <c r="E24" i="26"/>
  <c r="R22" i="25"/>
  <c r="F23" i="35" s="1"/>
  <c r="AE46" i="26"/>
  <c r="AF49" i="26"/>
  <c r="AI51" i="26"/>
  <c r="AI54" i="26"/>
  <c r="AE50" i="26"/>
  <c r="AC48" i="26"/>
  <c r="AI53" i="26"/>
  <c r="AD47" i="26"/>
  <c r="D38" i="26"/>
  <c r="H38" i="26" s="1"/>
  <c r="O50" i="26"/>
  <c r="N47" i="26"/>
  <c r="M48" i="26"/>
  <c r="P49" i="26"/>
  <c r="O46" i="26"/>
  <c r="U48" i="26"/>
  <c r="D37" i="26"/>
  <c r="H37" i="26" s="1"/>
  <c r="AB37" i="26" s="1"/>
  <c r="D39" i="26"/>
  <c r="H39" i="26" s="1"/>
  <c r="D35" i="26"/>
  <c r="H35" i="26" s="1"/>
  <c r="D41" i="26"/>
  <c r="H41" i="26" s="1"/>
  <c r="AI40" i="26"/>
  <c r="AI42" i="26"/>
  <c r="AH46" i="26"/>
  <c r="AD46" i="26"/>
  <c r="Z46" i="26"/>
  <c r="V46" i="26"/>
  <c r="R46" i="26"/>
  <c r="N46" i="26"/>
  <c r="J46" i="26"/>
  <c r="AG46" i="26"/>
  <c r="AC46" i="26"/>
  <c r="Y46" i="26"/>
  <c r="U46" i="26"/>
  <c r="Q46" i="26"/>
  <c r="M46" i="26"/>
  <c r="AF46" i="26"/>
  <c r="AB46" i="26"/>
  <c r="X46" i="26"/>
  <c r="T46" i="26"/>
  <c r="P46" i="26"/>
  <c r="L46" i="26"/>
  <c r="W46" i="26"/>
  <c r="AG47" i="26"/>
  <c r="AC47" i="26"/>
  <c r="Y47" i="26"/>
  <c r="U47" i="26"/>
  <c r="Q47" i="26"/>
  <c r="M47" i="26"/>
  <c r="AF47" i="26"/>
  <c r="AB47" i="26"/>
  <c r="X47" i="26"/>
  <c r="T47" i="26"/>
  <c r="P47" i="26"/>
  <c r="L47" i="26"/>
  <c r="AE47" i="26"/>
  <c r="AA47" i="26"/>
  <c r="W47" i="26"/>
  <c r="S47" i="26"/>
  <c r="O47" i="26"/>
  <c r="K47" i="26"/>
  <c r="V47" i="26"/>
  <c r="AE49" i="26"/>
  <c r="AA49" i="26"/>
  <c r="W49" i="26"/>
  <c r="S49" i="26"/>
  <c r="O49" i="26"/>
  <c r="K49" i="26"/>
  <c r="AH49" i="26"/>
  <c r="AD49" i="26"/>
  <c r="Z49" i="26"/>
  <c r="V49" i="26"/>
  <c r="R49" i="26"/>
  <c r="N49" i="26"/>
  <c r="J49" i="26"/>
  <c r="AG49" i="26"/>
  <c r="AC49" i="26"/>
  <c r="Y49" i="26"/>
  <c r="U49" i="26"/>
  <c r="Q49" i="26"/>
  <c r="M49" i="26"/>
  <c r="X49" i="26"/>
  <c r="AH50" i="26"/>
  <c r="AD50" i="26"/>
  <c r="Z50" i="26"/>
  <c r="V50" i="26"/>
  <c r="R50" i="26"/>
  <c r="N50" i="26"/>
  <c r="J50" i="26"/>
  <c r="AG50" i="26"/>
  <c r="AC50" i="26"/>
  <c r="Y50" i="26"/>
  <c r="U50" i="26"/>
  <c r="Q50" i="26"/>
  <c r="M50" i="26"/>
  <c r="AF50" i="26"/>
  <c r="AB50" i="26"/>
  <c r="X50" i="26"/>
  <c r="T50" i="26"/>
  <c r="P50" i="26"/>
  <c r="L50" i="26"/>
  <c r="W50" i="26"/>
  <c r="K46" i="26"/>
  <c r="AA46" i="26"/>
  <c r="J47" i="26"/>
  <c r="Z47" i="26"/>
  <c r="AF48" i="26"/>
  <c r="AB48" i="26"/>
  <c r="X48" i="26"/>
  <c r="T48" i="26"/>
  <c r="P48" i="26"/>
  <c r="L48" i="26"/>
  <c r="AE48" i="26"/>
  <c r="AA48" i="26"/>
  <c r="W48" i="26"/>
  <c r="S48" i="26"/>
  <c r="O48" i="26"/>
  <c r="K48" i="26"/>
  <c r="AH48" i="26"/>
  <c r="AD48" i="26"/>
  <c r="Z48" i="26"/>
  <c r="V48" i="26"/>
  <c r="R48" i="26"/>
  <c r="N48" i="26"/>
  <c r="J48" i="26"/>
  <c r="Y48" i="26"/>
  <c r="L49" i="26"/>
  <c r="AB49" i="26"/>
  <c r="K50" i="26"/>
  <c r="AA50" i="26"/>
  <c r="AI41" i="26"/>
  <c r="S46" i="26"/>
  <c r="R47" i="26"/>
  <c r="AH47" i="26"/>
  <c r="Q48" i="26"/>
  <c r="AG48" i="26"/>
  <c r="T49" i="26"/>
  <c r="S50" i="26"/>
  <c r="AI55" i="26"/>
  <c r="P23" i="26"/>
  <c r="AC23" i="26" s="1"/>
  <c r="AA23" i="26"/>
  <c r="E25" i="26" s="1"/>
  <c r="O23" i="26"/>
  <c r="Z38" i="26" l="1"/>
  <c r="T38" i="26"/>
  <c r="U38" i="26"/>
  <c r="AH38" i="26"/>
  <c r="AB38" i="26"/>
  <c r="N38" i="26"/>
  <c r="O38" i="26"/>
  <c r="V38" i="26"/>
  <c r="Q38" i="26"/>
  <c r="X38" i="26"/>
  <c r="J38" i="26"/>
  <c r="AA38" i="26"/>
  <c r="AF38" i="26"/>
  <c r="R38" i="26"/>
  <c r="L38" i="26"/>
  <c r="AC38" i="26"/>
  <c r="AE38" i="26"/>
  <c r="Y38" i="26"/>
  <c r="K38" i="26"/>
  <c r="P38" i="26"/>
  <c r="AG38" i="26"/>
  <c r="S38" i="26"/>
  <c r="M38" i="26"/>
  <c r="W38" i="26"/>
  <c r="AD38" i="26"/>
  <c r="M39" i="26"/>
  <c r="AC39" i="26"/>
  <c r="R39" i="26"/>
  <c r="AH39" i="26"/>
  <c r="W39" i="26"/>
  <c r="T39" i="26"/>
  <c r="X39" i="26"/>
  <c r="AD39" i="26"/>
  <c r="Q39" i="26"/>
  <c r="AG39" i="26"/>
  <c r="V39" i="26"/>
  <c r="K39" i="26"/>
  <c r="AA39" i="26"/>
  <c r="AF39" i="26"/>
  <c r="N39" i="26"/>
  <c r="U39" i="26"/>
  <c r="J39" i="26"/>
  <c r="Z39" i="26"/>
  <c r="O39" i="26"/>
  <c r="AE39" i="26"/>
  <c r="P39" i="26"/>
  <c r="Y39" i="26"/>
  <c r="S39" i="26"/>
  <c r="L39" i="26"/>
  <c r="AB39" i="26"/>
  <c r="D27" i="5"/>
  <c r="D27" i="40"/>
  <c r="H168" i="41"/>
  <c r="H125" i="41"/>
  <c r="H124" i="41"/>
  <c r="H123" i="41"/>
  <c r="J22" i="34"/>
  <c r="I19" i="42"/>
  <c r="AF34" i="26"/>
  <c r="V36" i="26"/>
  <c r="U36" i="26"/>
  <c r="AA36" i="26"/>
  <c r="Z34" i="26"/>
  <c r="O34" i="26"/>
  <c r="J36" i="26"/>
  <c r="AH34" i="26"/>
  <c r="N34" i="26"/>
  <c r="AH36" i="26"/>
  <c r="AE34" i="26"/>
  <c r="R34" i="26"/>
  <c r="AD34" i="26"/>
  <c r="S34" i="26"/>
  <c r="L34" i="26"/>
  <c r="M34" i="26"/>
  <c r="W34" i="26"/>
  <c r="P34" i="26"/>
  <c r="U34" i="26"/>
  <c r="K36" i="26"/>
  <c r="AC36" i="26"/>
  <c r="J34" i="26"/>
  <c r="K34" i="26"/>
  <c r="AA34" i="26"/>
  <c r="T34" i="26"/>
  <c r="AC34" i="26"/>
  <c r="AB36" i="26"/>
  <c r="O36" i="26"/>
  <c r="R36" i="26"/>
  <c r="Q36" i="26"/>
  <c r="AE36" i="26"/>
  <c r="W36" i="26"/>
  <c r="Z36" i="26"/>
  <c r="AG36" i="26"/>
  <c r="M36" i="26"/>
  <c r="AB34" i="26"/>
  <c r="Y34" i="26"/>
  <c r="L36" i="26"/>
  <c r="S36" i="26"/>
  <c r="AD36" i="26"/>
  <c r="N36" i="26"/>
  <c r="Y36" i="26"/>
  <c r="AF37" i="26"/>
  <c r="X34" i="26"/>
  <c r="Q34" i="26"/>
  <c r="AG34" i="26"/>
  <c r="T36" i="26"/>
  <c r="P36" i="26"/>
  <c r="X36" i="26"/>
  <c r="AF33" i="26"/>
  <c r="P33" i="26"/>
  <c r="K33" i="26"/>
  <c r="Q33" i="26"/>
  <c r="AG33" i="26"/>
  <c r="S33" i="26"/>
  <c r="Y33" i="26"/>
  <c r="N33" i="26"/>
  <c r="AC33" i="26"/>
  <c r="AH33" i="26"/>
  <c r="V33" i="26"/>
  <c r="X33" i="26"/>
  <c r="AE33" i="26"/>
  <c r="T33" i="26"/>
  <c r="R33" i="26"/>
  <c r="O33" i="26"/>
  <c r="L33" i="26"/>
  <c r="U33" i="26"/>
  <c r="AA33" i="26"/>
  <c r="J33" i="26"/>
  <c r="Z33" i="26"/>
  <c r="W33" i="26"/>
  <c r="M33" i="26"/>
  <c r="AD33" i="26"/>
  <c r="R37" i="26"/>
  <c r="AH37" i="26"/>
  <c r="W37" i="26"/>
  <c r="P37" i="26"/>
  <c r="U37" i="26"/>
  <c r="Y37" i="26"/>
  <c r="V37" i="26"/>
  <c r="K37" i="26"/>
  <c r="AA37" i="26"/>
  <c r="T37" i="26"/>
  <c r="O56" i="26"/>
  <c r="AE56" i="26"/>
  <c r="AC37" i="26"/>
  <c r="L56" i="26"/>
  <c r="AB56" i="26"/>
  <c r="U56" i="26"/>
  <c r="J37" i="26"/>
  <c r="Z37" i="26"/>
  <c r="O37" i="26"/>
  <c r="AE37" i="26"/>
  <c r="X37" i="26"/>
  <c r="M37" i="26"/>
  <c r="N37" i="26"/>
  <c r="AD37" i="26"/>
  <c r="S37" i="26"/>
  <c r="L37" i="26"/>
  <c r="AI47" i="26"/>
  <c r="AA56" i="26"/>
  <c r="AG37" i="26"/>
  <c r="Q37" i="26"/>
  <c r="AI48" i="26"/>
  <c r="AI50" i="26"/>
  <c r="P56" i="26"/>
  <c r="AF56" i="26"/>
  <c r="Y56" i="26"/>
  <c r="N56" i="26"/>
  <c r="AD56" i="26"/>
  <c r="Z56" i="26"/>
  <c r="AH35" i="26"/>
  <c r="AD35" i="26"/>
  <c r="Z35" i="26"/>
  <c r="V35" i="26"/>
  <c r="R35" i="26"/>
  <c r="N35" i="26"/>
  <c r="J35" i="26"/>
  <c r="AG35" i="26"/>
  <c r="AC35" i="26"/>
  <c r="Y35" i="26"/>
  <c r="U35" i="26"/>
  <c r="Q35" i="26"/>
  <c r="M35" i="26"/>
  <c r="AF35" i="26"/>
  <c r="AB35" i="26"/>
  <c r="X35" i="26"/>
  <c r="T35" i="26"/>
  <c r="P35" i="26"/>
  <c r="L35" i="26"/>
  <c r="AE35" i="26"/>
  <c r="O35" i="26"/>
  <c r="AA35" i="26"/>
  <c r="K35" i="26"/>
  <c r="W35" i="26"/>
  <c r="S35" i="26"/>
  <c r="K56" i="26"/>
  <c r="T56" i="26"/>
  <c r="M56" i="26"/>
  <c r="AC56" i="26"/>
  <c r="R56" i="26"/>
  <c r="AH56" i="26"/>
  <c r="J56" i="26"/>
  <c r="D83" i="40" s="1"/>
  <c r="AI46" i="26"/>
  <c r="S56" i="26"/>
  <c r="AI49" i="26"/>
  <c r="W56" i="26"/>
  <c r="X56" i="26"/>
  <c r="Q56" i="26"/>
  <c r="AG56" i="26"/>
  <c r="V56" i="26"/>
  <c r="AI38" i="26" l="1"/>
  <c r="AI39" i="26"/>
  <c r="D45" i="42"/>
  <c r="G83" i="5"/>
  <c r="G83" i="40"/>
  <c r="T83" i="5"/>
  <c r="T83" i="40"/>
  <c r="Z83" i="5"/>
  <c r="Z83" i="40"/>
  <c r="F83" i="5"/>
  <c r="F83" i="40"/>
  <c r="R83" i="5"/>
  <c r="R83" i="40"/>
  <c r="W83" i="5"/>
  <c r="W83" i="40"/>
  <c r="V83" i="5"/>
  <c r="V83" i="40"/>
  <c r="P83" i="5"/>
  <c r="P83" i="40"/>
  <c r="Q83" i="5"/>
  <c r="Q83" i="40"/>
  <c r="AA83" i="5"/>
  <c r="AA83" i="40"/>
  <c r="AB83" i="5"/>
  <c r="AB83" i="40"/>
  <c r="N83" i="5"/>
  <c r="N83" i="40"/>
  <c r="X83" i="5"/>
  <c r="X83" i="40"/>
  <c r="J83" i="5"/>
  <c r="J83" i="40"/>
  <c r="S83" i="5"/>
  <c r="S83" i="40"/>
  <c r="I83" i="5"/>
  <c r="I83" i="40"/>
  <c r="K83" i="5"/>
  <c r="K83" i="40"/>
  <c r="M83" i="5"/>
  <c r="M83" i="40"/>
  <c r="L83" i="5"/>
  <c r="L83" i="40"/>
  <c r="E83" i="5"/>
  <c r="E83" i="40"/>
  <c r="H83" i="5"/>
  <c r="H83" i="40"/>
  <c r="U83" i="5"/>
  <c r="U83" i="40"/>
  <c r="O83" i="5"/>
  <c r="O83" i="40"/>
  <c r="Y83" i="5"/>
  <c r="Y83" i="40"/>
  <c r="AB43" i="26"/>
  <c r="V69" i="40" s="1"/>
  <c r="AI36" i="26"/>
  <c r="AI34" i="26"/>
  <c r="AC43" i="26"/>
  <c r="W69" i="40" s="1"/>
  <c r="AF43" i="26"/>
  <c r="Z69" i="40" s="1"/>
  <c r="W43" i="26"/>
  <c r="Q69" i="40" s="1"/>
  <c r="S43" i="26"/>
  <c r="M69" i="40" s="1"/>
  <c r="T43" i="26"/>
  <c r="N69" i="40" s="1"/>
  <c r="M43" i="26"/>
  <c r="G69" i="40" s="1"/>
  <c r="AH43" i="26"/>
  <c r="AB69" i="40" s="1"/>
  <c r="K43" i="26"/>
  <c r="E69" i="40" s="1"/>
  <c r="AE43" i="26"/>
  <c r="Y69" i="40" s="1"/>
  <c r="N43" i="26"/>
  <c r="H69" i="40" s="1"/>
  <c r="Y43" i="26"/>
  <c r="S69" i="40" s="1"/>
  <c r="R43" i="26"/>
  <c r="L69" i="40" s="1"/>
  <c r="AI33" i="26"/>
  <c r="L43" i="26"/>
  <c r="F69" i="40" s="1"/>
  <c r="Z43" i="26"/>
  <c r="T69" i="40" s="1"/>
  <c r="Q43" i="26"/>
  <c r="K69" i="40" s="1"/>
  <c r="V43" i="26"/>
  <c r="P69" i="40" s="1"/>
  <c r="O43" i="26"/>
  <c r="I69" i="40" s="1"/>
  <c r="P43" i="26"/>
  <c r="J69" i="40" s="1"/>
  <c r="X43" i="26"/>
  <c r="R69" i="40" s="1"/>
  <c r="U43" i="26"/>
  <c r="O69" i="40" s="1"/>
  <c r="AA43" i="26"/>
  <c r="U69" i="40" s="1"/>
  <c r="AD43" i="26"/>
  <c r="X69" i="40" s="1"/>
  <c r="AG43" i="26"/>
  <c r="AA69" i="40" s="1"/>
  <c r="AI37" i="26"/>
  <c r="AI35" i="26"/>
  <c r="AI56" i="26"/>
  <c r="J43" i="26"/>
  <c r="D69" i="40" s="1"/>
  <c r="AC83" i="40" l="1"/>
  <c r="AC69" i="40"/>
  <c r="AD69" i="40"/>
  <c r="P70" i="5"/>
  <c r="N70" i="5"/>
  <c r="AA70" i="5"/>
  <c r="L70" i="5"/>
  <c r="M70" i="5"/>
  <c r="O70" i="5"/>
  <c r="R70" i="5"/>
  <c r="E70" i="5"/>
  <c r="X70" i="5"/>
  <c r="J70" i="5"/>
  <c r="T70" i="5"/>
  <c r="S70" i="5"/>
  <c r="AB70" i="5"/>
  <c r="Q70" i="5"/>
  <c r="Y70" i="5"/>
  <c r="W70" i="5"/>
  <c r="K70" i="5"/>
  <c r="U70" i="5"/>
  <c r="I70" i="5"/>
  <c r="F70" i="5"/>
  <c r="H70" i="5"/>
  <c r="G70" i="5"/>
  <c r="Z70" i="5"/>
  <c r="V70" i="5"/>
  <c r="AI43" i="26"/>
  <c r="AF46" i="24" l="1"/>
  <c r="AG46" i="24"/>
  <c r="AH46" i="24"/>
  <c r="AF47" i="24"/>
  <c r="AG47" i="24"/>
  <c r="AH47" i="24"/>
  <c r="AF48" i="24"/>
  <c r="AG48" i="24"/>
  <c r="AH48" i="24"/>
  <c r="AF49" i="24"/>
  <c r="AG49" i="24"/>
  <c r="AH49" i="24"/>
  <c r="N50" i="24"/>
  <c r="R50" i="24"/>
  <c r="AD50" i="24"/>
  <c r="AF50" i="24"/>
  <c r="AG50" i="24"/>
  <c r="AH50" i="24"/>
  <c r="AF51" i="24"/>
  <c r="AG51" i="24"/>
  <c r="AH51" i="24"/>
  <c r="AF52" i="24"/>
  <c r="AG52" i="24"/>
  <c r="AH52" i="24"/>
  <c r="L53" i="24"/>
  <c r="T53" i="24"/>
  <c r="AB53" i="24"/>
  <c r="AF53" i="24"/>
  <c r="AG53" i="24"/>
  <c r="AH53" i="24"/>
  <c r="Q54" i="24"/>
  <c r="R54" i="24"/>
  <c r="Y54" i="24"/>
  <c r="Z54" i="24"/>
  <c r="AF54" i="24"/>
  <c r="AG54" i="24"/>
  <c r="AH54" i="24"/>
  <c r="AF34" i="24"/>
  <c r="AG34" i="24"/>
  <c r="AH34" i="24"/>
  <c r="AF35" i="24"/>
  <c r="AG35" i="24"/>
  <c r="AH35" i="24"/>
  <c r="AF36" i="24"/>
  <c r="AG36" i="24"/>
  <c r="AH36" i="24"/>
  <c r="AF37" i="24"/>
  <c r="AG37" i="24"/>
  <c r="AH37" i="24"/>
  <c r="AF38" i="24"/>
  <c r="AG38" i="24"/>
  <c r="AH38" i="24"/>
  <c r="AF39" i="24"/>
  <c r="AG39" i="24"/>
  <c r="AH39" i="24"/>
  <c r="AF40" i="24"/>
  <c r="AG40" i="24"/>
  <c r="AH40" i="24"/>
  <c r="AF41" i="24"/>
  <c r="AG41" i="24"/>
  <c r="AH41" i="24"/>
  <c r="F33" i="24"/>
  <c r="F34" i="24"/>
  <c r="F35" i="24"/>
  <c r="F36" i="24"/>
  <c r="F37" i="24"/>
  <c r="F38" i="24"/>
  <c r="F39" i="24"/>
  <c r="F40" i="24"/>
  <c r="F41" i="24"/>
  <c r="E33" i="24"/>
  <c r="E34" i="24"/>
  <c r="E35" i="24"/>
  <c r="E36" i="24"/>
  <c r="E37" i="24"/>
  <c r="E38" i="24"/>
  <c r="E39" i="24"/>
  <c r="E40" i="24"/>
  <c r="E41" i="24"/>
  <c r="C37" i="24"/>
  <c r="C50" i="24" s="1"/>
  <c r="C38" i="24"/>
  <c r="C51" i="24" s="1"/>
  <c r="C39" i="24"/>
  <c r="C52" i="24" s="1"/>
  <c r="C40" i="24"/>
  <c r="C53" i="24" s="1"/>
  <c r="C41" i="24"/>
  <c r="C54" i="24" s="1"/>
  <c r="C36" i="24"/>
  <c r="C49" i="24" s="1"/>
  <c r="C35" i="24"/>
  <c r="C48" i="24" s="1"/>
  <c r="C34" i="24"/>
  <c r="C47" i="24" s="1"/>
  <c r="C33" i="24"/>
  <c r="C46" i="24" s="1"/>
  <c r="F32" i="24"/>
  <c r="E32" i="24"/>
  <c r="C32" i="24"/>
  <c r="C45" i="24" s="1"/>
  <c r="AA12" i="24"/>
  <c r="K87" i="41" s="1"/>
  <c r="L87" i="41" s="1"/>
  <c r="U22" i="24"/>
  <c r="V22" i="24"/>
  <c r="Y22" i="24"/>
  <c r="Z22" i="24"/>
  <c r="N22" i="24"/>
  <c r="M22" i="24"/>
  <c r="L22" i="24"/>
  <c r="K22" i="24"/>
  <c r="J22" i="24"/>
  <c r="O17" i="24"/>
  <c r="D50" i="24" s="1"/>
  <c r="H50" i="24" s="1"/>
  <c r="P17" i="24"/>
  <c r="O18" i="24"/>
  <c r="D51" i="24" s="1"/>
  <c r="H51" i="24" s="1"/>
  <c r="P18" i="24"/>
  <c r="O19" i="24"/>
  <c r="D52" i="24" s="1"/>
  <c r="H52" i="24" s="1"/>
  <c r="P19" i="24"/>
  <c r="O20" i="24"/>
  <c r="D53" i="24" s="1"/>
  <c r="H53" i="24" s="1"/>
  <c r="P20" i="24"/>
  <c r="O21" i="24"/>
  <c r="D54" i="24" s="1"/>
  <c r="H54" i="24" s="1"/>
  <c r="P21" i="24"/>
  <c r="P16" i="24"/>
  <c r="O16" i="24"/>
  <c r="D49" i="24" s="1"/>
  <c r="H49" i="24" s="1"/>
  <c r="P15" i="24"/>
  <c r="O15" i="24"/>
  <c r="D48" i="24" s="1"/>
  <c r="H48" i="24" s="1"/>
  <c r="P14" i="24"/>
  <c r="AC14" i="24" s="1"/>
  <c r="O14" i="24"/>
  <c r="D47" i="24" s="1"/>
  <c r="H47" i="24" s="1"/>
  <c r="P13" i="24"/>
  <c r="O13" i="24"/>
  <c r="D46" i="24" s="1"/>
  <c r="H46" i="24" s="1"/>
  <c r="R46" i="24" s="1"/>
  <c r="P12" i="24"/>
  <c r="AC12" i="24" s="1"/>
  <c r="O12" i="24"/>
  <c r="J68" i="24"/>
  <c r="P69" i="24" s="1"/>
  <c r="D46" i="3"/>
  <c r="D47" i="3" s="1"/>
  <c r="Y12" i="23"/>
  <c r="C200" i="23"/>
  <c r="F190" i="23"/>
  <c r="E190" i="23"/>
  <c r="C190" i="23"/>
  <c r="C199" i="23" s="1"/>
  <c r="F189" i="23"/>
  <c r="E189" i="23"/>
  <c r="C189" i="23"/>
  <c r="C198" i="23" s="1"/>
  <c r="F188" i="23"/>
  <c r="E188" i="23"/>
  <c r="C188" i="23"/>
  <c r="C197" i="23" s="1"/>
  <c r="F187" i="23"/>
  <c r="E187" i="23"/>
  <c r="C187" i="23"/>
  <c r="C196" i="23" s="1"/>
  <c r="F186" i="23"/>
  <c r="E186" i="23"/>
  <c r="C186" i="23"/>
  <c r="C195" i="23" s="1"/>
  <c r="AA18" i="23"/>
  <c r="Z18" i="23"/>
  <c r="W18" i="23"/>
  <c r="V18" i="23"/>
  <c r="O18" i="23"/>
  <c r="N18" i="23"/>
  <c r="M18" i="23"/>
  <c r="L18" i="23"/>
  <c r="K18" i="23"/>
  <c r="Q17" i="23"/>
  <c r="Q16" i="23"/>
  <c r="AD16" i="23" s="1"/>
  <c r="Q15" i="23"/>
  <c r="AD15" i="23" s="1"/>
  <c r="Q14" i="23"/>
  <c r="AD14" i="23" s="1"/>
  <c r="Q13" i="23"/>
  <c r="AD13" i="23" s="1"/>
  <c r="Q12" i="23"/>
  <c r="AD12" i="23" s="1"/>
  <c r="K15" i="18"/>
  <c r="L15" i="18" s="1"/>
  <c r="F41" i="21"/>
  <c r="E41" i="21"/>
  <c r="C41" i="21"/>
  <c r="C54" i="21" s="1"/>
  <c r="F40" i="21"/>
  <c r="E40" i="21"/>
  <c r="C40" i="21"/>
  <c r="C53" i="21" s="1"/>
  <c r="C52" i="21"/>
  <c r="C51" i="21"/>
  <c r="C37" i="21"/>
  <c r="C50" i="21" s="1"/>
  <c r="C49" i="21"/>
  <c r="C48" i="21"/>
  <c r="F34" i="21"/>
  <c r="E34" i="21"/>
  <c r="C34" i="21"/>
  <c r="C47" i="21" s="1"/>
  <c r="F33" i="21"/>
  <c r="E33" i="21"/>
  <c r="C33" i="21"/>
  <c r="C46" i="21" s="1"/>
  <c r="F32" i="21"/>
  <c r="E32" i="21"/>
  <c r="C32" i="21"/>
  <c r="C45" i="21" s="1"/>
  <c r="AA23" i="21"/>
  <c r="Z23" i="21"/>
  <c r="W23" i="21"/>
  <c r="V23" i="21"/>
  <c r="O23" i="21"/>
  <c r="N23" i="21"/>
  <c r="M23" i="21"/>
  <c r="L23" i="21"/>
  <c r="K23" i="21"/>
  <c r="Q22" i="21"/>
  <c r="AD22" i="21" s="1"/>
  <c r="P22" i="21"/>
  <c r="Q21" i="21"/>
  <c r="P21" i="21"/>
  <c r="Q19" i="21"/>
  <c r="D39" i="21" s="1"/>
  <c r="P19" i="21"/>
  <c r="Q17" i="21"/>
  <c r="P17" i="21"/>
  <c r="H49" i="21"/>
  <c r="H48" i="21"/>
  <c r="Q14" i="21"/>
  <c r="AD14" i="21" s="1"/>
  <c r="P14" i="21"/>
  <c r="Q13" i="21"/>
  <c r="AD13" i="21" s="1"/>
  <c r="P13" i="21"/>
  <c r="Q12" i="21"/>
  <c r="AD12" i="21" s="1"/>
  <c r="P12" i="21"/>
  <c r="S25" i="21"/>
  <c r="AH54" i="20"/>
  <c r="AG54" i="20"/>
  <c r="AF54" i="20"/>
  <c r="AE54" i="20"/>
  <c r="AD54" i="20"/>
  <c r="AC54" i="20"/>
  <c r="AB54" i="20"/>
  <c r="AA54" i="20"/>
  <c r="Z54" i="20"/>
  <c r="Y54" i="20"/>
  <c r="X54" i="20"/>
  <c r="W54" i="20"/>
  <c r="V54" i="20"/>
  <c r="U54" i="20"/>
  <c r="T54" i="20"/>
  <c r="S54" i="20"/>
  <c r="R54" i="20"/>
  <c r="Q54" i="20"/>
  <c r="P54" i="20"/>
  <c r="O54" i="20"/>
  <c r="N54" i="20"/>
  <c r="M54" i="20"/>
  <c r="L54" i="20"/>
  <c r="K54" i="20"/>
  <c r="AH53" i="20"/>
  <c r="AG53" i="20"/>
  <c r="AF53" i="20"/>
  <c r="AE53" i="20"/>
  <c r="AD53" i="20"/>
  <c r="AC53" i="20"/>
  <c r="AB53" i="20"/>
  <c r="AA53" i="20"/>
  <c r="Z53" i="20"/>
  <c r="Y53" i="20"/>
  <c r="X53" i="20"/>
  <c r="W53" i="20"/>
  <c r="V53" i="20"/>
  <c r="U53" i="20"/>
  <c r="T53" i="20"/>
  <c r="S53" i="20"/>
  <c r="R53" i="20"/>
  <c r="Q53" i="20"/>
  <c r="P53" i="20"/>
  <c r="O53" i="20"/>
  <c r="N53" i="20"/>
  <c r="M53" i="20"/>
  <c r="L53" i="20"/>
  <c r="K53" i="20"/>
  <c r="AH52" i="20"/>
  <c r="AG52" i="20"/>
  <c r="AF52" i="20"/>
  <c r="AE52" i="20"/>
  <c r="AD52" i="20"/>
  <c r="AC52" i="20"/>
  <c r="AB52" i="20"/>
  <c r="AA52" i="20"/>
  <c r="Z52" i="20"/>
  <c r="Y52" i="20"/>
  <c r="X52" i="20"/>
  <c r="W52" i="20"/>
  <c r="V52" i="20"/>
  <c r="U52" i="20"/>
  <c r="T52" i="20"/>
  <c r="S52" i="20"/>
  <c r="R52" i="20"/>
  <c r="Q52" i="20"/>
  <c r="P52" i="20"/>
  <c r="O52" i="20"/>
  <c r="N52" i="20"/>
  <c r="M52" i="20"/>
  <c r="L52" i="20"/>
  <c r="K52"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AH67" i="20"/>
  <c r="AG67" i="20"/>
  <c r="AF67" i="20"/>
  <c r="AE67" i="20"/>
  <c r="AD67" i="20"/>
  <c r="AC67" i="20"/>
  <c r="AA67" i="20"/>
  <c r="W67" i="20"/>
  <c r="V67" i="20"/>
  <c r="R67" i="20"/>
  <c r="Q67" i="20"/>
  <c r="M67" i="20"/>
  <c r="K67" i="20"/>
  <c r="AH66" i="20"/>
  <c r="AG66" i="20"/>
  <c r="AF66" i="20"/>
  <c r="AE66" i="20"/>
  <c r="AD66" i="20"/>
  <c r="AB66" i="20"/>
  <c r="AA66" i="20"/>
  <c r="Z66" i="20"/>
  <c r="W66" i="20"/>
  <c r="V66" i="20"/>
  <c r="T66" i="20"/>
  <c r="R66" i="20"/>
  <c r="P66" i="20"/>
  <c r="O66" i="20"/>
  <c r="L66" i="20"/>
  <c r="K66" i="20"/>
  <c r="J66" i="20"/>
  <c r="AH65" i="20"/>
  <c r="AG65" i="20"/>
  <c r="AF65" i="20"/>
  <c r="AE65" i="20"/>
  <c r="AD65" i="20"/>
  <c r="AB65" i="20"/>
  <c r="AA65" i="20"/>
  <c r="W65" i="20"/>
  <c r="U65" i="20"/>
  <c r="Q65" i="20"/>
  <c r="P65" i="20"/>
  <c r="L65" i="20"/>
  <c r="K65" i="20"/>
  <c r="AH64" i="20"/>
  <c r="AG64" i="20"/>
  <c r="AF64" i="20"/>
  <c r="AE64" i="20"/>
  <c r="AD64" i="20"/>
  <c r="Z64" i="20"/>
  <c r="P64" i="20"/>
  <c r="F54" i="20"/>
  <c r="J54" i="20" s="1"/>
  <c r="E54" i="20"/>
  <c r="C54" i="20"/>
  <c r="C67" i="20" s="1"/>
  <c r="F53" i="20"/>
  <c r="J53" i="20" s="1"/>
  <c r="E53" i="20"/>
  <c r="C53" i="20"/>
  <c r="C66" i="20" s="1"/>
  <c r="F52" i="20"/>
  <c r="J52" i="20" s="1"/>
  <c r="E52" i="20"/>
  <c r="C52" i="20"/>
  <c r="C65" i="20" s="1"/>
  <c r="F51" i="20"/>
  <c r="J51" i="20" s="1"/>
  <c r="E51" i="20"/>
  <c r="C51" i="20"/>
  <c r="C64" i="20" s="1"/>
  <c r="F50" i="20"/>
  <c r="E50" i="20"/>
  <c r="C50" i="20"/>
  <c r="C63" i="20" s="1"/>
  <c r="F49" i="20"/>
  <c r="E49" i="20"/>
  <c r="C49" i="20"/>
  <c r="C62" i="20" s="1"/>
  <c r="F48" i="20"/>
  <c r="E48" i="20"/>
  <c r="C48" i="20"/>
  <c r="C61" i="20" s="1"/>
  <c r="F47" i="20"/>
  <c r="E47" i="20"/>
  <c r="C47" i="20"/>
  <c r="C60" i="20" s="1"/>
  <c r="F46" i="20"/>
  <c r="E46" i="20"/>
  <c r="C46" i="20"/>
  <c r="C59" i="20" s="1"/>
  <c r="F45" i="20"/>
  <c r="E45" i="20"/>
  <c r="C45" i="20"/>
  <c r="C58" i="20" s="1"/>
  <c r="Z35" i="20"/>
  <c r="Y35" i="20"/>
  <c r="V35" i="20"/>
  <c r="U35" i="20"/>
  <c r="P23" i="20"/>
  <c r="AE23" i="20" s="1"/>
  <c r="P22" i="20"/>
  <c r="AE22" i="20" s="1"/>
  <c r="P21" i="20"/>
  <c r="AE21" i="20" s="1"/>
  <c r="P20" i="20"/>
  <c r="AE20" i="20" s="1"/>
  <c r="P18" i="20"/>
  <c r="AE18" i="20" s="1"/>
  <c r="P17" i="20"/>
  <c r="AE17" i="20" s="1"/>
  <c r="P16" i="20"/>
  <c r="AE16" i="20" s="1"/>
  <c r="P14" i="20"/>
  <c r="AE14" i="20" s="1"/>
  <c r="P13" i="20"/>
  <c r="AE13" i="20" s="1"/>
  <c r="P12" i="20"/>
  <c r="AE12" i="20" s="1"/>
  <c r="N35" i="20"/>
  <c r="M35" i="20"/>
  <c r="L35" i="20"/>
  <c r="K35" i="20"/>
  <c r="J35" i="20"/>
  <c r="O23" i="20"/>
  <c r="O22" i="20"/>
  <c r="O21" i="20"/>
  <c r="O20" i="20"/>
  <c r="O18" i="20"/>
  <c r="O17" i="20"/>
  <c r="O16" i="20"/>
  <c r="O14" i="20"/>
  <c r="O13" i="20"/>
  <c r="O12" i="20"/>
  <c r="L54" i="22"/>
  <c r="M53" i="22"/>
  <c r="Z52" i="22"/>
  <c r="V52" i="22"/>
  <c r="L53" i="22"/>
  <c r="O53" i="22"/>
  <c r="P53" i="22"/>
  <c r="S53" i="22"/>
  <c r="T53" i="22"/>
  <c r="W53" i="22"/>
  <c r="X53" i="22"/>
  <c r="AA53" i="22"/>
  <c r="AB53" i="22"/>
  <c r="AE53" i="22"/>
  <c r="AF53" i="22"/>
  <c r="O54" i="22"/>
  <c r="S54" i="22"/>
  <c r="W54" i="22"/>
  <c r="AA54" i="22"/>
  <c r="AE54" i="22"/>
  <c r="K65" i="22"/>
  <c r="L65" i="22"/>
  <c r="M65" i="22"/>
  <c r="N65" i="22"/>
  <c r="O65" i="22"/>
  <c r="P65" i="22"/>
  <c r="Q65" i="22"/>
  <c r="R65" i="22"/>
  <c r="S65" i="22"/>
  <c r="T65" i="22"/>
  <c r="U65" i="22"/>
  <c r="V65" i="22"/>
  <c r="W65" i="22"/>
  <c r="X65" i="22"/>
  <c r="Y65" i="22"/>
  <c r="Z65" i="22"/>
  <c r="AA65" i="22"/>
  <c r="AB65" i="22"/>
  <c r="AC65" i="22"/>
  <c r="AD65" i="22"/>
  <c r="AE65" i="22"/>
  <c r="AF65" i="22"/>
  <c r="AG65" i="22"/>
  <c r="AH65" i="22"/>
  <c r="K66" i="22"/>
  <c r="L66" i="22"/>
  <c r="M66" i="22"/>
  <c r="N66" i="22"/>
  <c r="O66" i="22"/>
  <c r="P66" i="22"/>
  <c r="Q66" i="22"/>
  <c r="R66" i="22"/>
  <c r="S66" i="22"/>
  <c r="T66" i="22"/>
  <c r="U66" i="22"/>
  <c r="V66" i="22"/>
  <c r="W66" i="22"/>
  <c r="X66" i="22"/>
  <c r="Y66" i="22"/>
  <c r="Z66" i="22"/>
  <c r="AA66" i="22"/>
  <c r="AB66" i="22"/>
  <c r="AC66" i="22"/>
  <c r="AD66" i="22"/>
  <c r="AE66" i="22"/>
  <c r="AF66" i="22"/>
  <c r="AG66" i="22"/>
  <c r="AH66" i="22"/>
  <c r="K67" i="22"/>
  <c r="L67" i="22"/>
  <c r="M67" i="22"/>
  <c r="N67" i="22"/>
  <c r="O67" i="22"/>
  <c r="P67" i="22"/>
  <c r="Q67" i="22"/>
  <c r="R67" i="22"/>
  <c r="S67" i="22"/>
  <c r="T67" i="22"/>
  <c r="U67" i="22"/>
  <c r="V67" i="22"/>
  <c r="W67" i="22"/>
  <c r="X67" i="22"/>
  <c r="Y67" i="22"/>
  <c r="Z67" i="22"/>
  <c r="AA67" i="22"/>
  <c r="AB67" i="22"/>
  <c r="AC67" i="22"/>
  <c r="AD67" i="22"/>
  <c r="AE67" i="22"/>
  <c r="AF67" i="22"/>
  <c r="AG67" i="22"/>
  <c r="AH67" i="22"/>
  <c r="J65" i="22"/>
  <c r="J66" i="22"/>
  <c r="J67" i="22"/>
  <c r="F46" i="22"/>
  <c r="F47" i="22"/>
  <c r="F48" i="22"/>
  <c r="F49" i="22"/>
  <c r="F50" i="22"/>
  <c r="F51" i="22"/>
  <c r="F52" i="22"/>
  <c r="F53" i="22"/>
  <c r="J53" i="22" s="1"/>
  <c r="F54" i="22"/>
  <c r="J54" i="22" s="1"/>
  <c r="O52" i="22"/>
  <c r="Z36" i="22"/>
  <c r="Y36" i="22"/>
  <c r="AB13" i="22"/>
  <c r="AB14" i="22"/>
  <c r="AB16" i="22"/>
  <c r="AB17" i="22"/>
  <c r="AB12" i="22"/>
  <c r="V36" i="22"/>
  <c r="U36" i="22"/>
  <c r="K36" i="22"/>
  <c r="L36" i="22"/>
  <c r="M36" i="22"/>
  <c r="N36" i="22"/>
  <c r="J36" i="22"/>
  <c r="P24" i="22"/>
  <c r="AE24" i="22" s="1"/>
  <c r="P22" i="22"/>
  <c r="AE22" i="22" s="1"/>
  <c r="P21" i="22"/>
  <c r="AE21" i="22" s="1"/>
  <c r="P20" i="22"/>
  <c r="AE20" i="22" s="1"/>
  <c r="P18" i="22"/>
  <c r="AE18" i="22" s="1"/>
  <c r="P13" i="22"/>
  <c r="AE13" i="22" s="1"/>
  <c r="P14" i="22"/>
  <c r="AE14" i="22" s="1"/>
  <c r="P16" i="22"/>
  <c r="AE16" i="22" s="1"/>
  <c r="P17" i="22"/>
  <c r="AE17" i="22" s="1"/>
  <c r="P12" i="22"/>
  <c r="AE12" i="22" s="1"/>
  <c r="O24" i="22"/>
  <c r="O22" i="22"/>
  <c r="O21" i="22"/>
  <c r="O20" i="22"/>
  <c r="O18" i="22"/>
  <c r="O17" i="22"/>
  <c r="O16" i="22"/>
  <c r="O14" i="22"/>
  <c r="O13" i="22"/>
  <c r="O12" i="22"/>
  <c r="D49" i="3"/>
  <c r="N21" i="40" l="1"/>
  <c r="N21" i="5"/>
  <c r="L22" i="5"/>
  <c r="L22" i="40"/>
  <c r="L24" i="40"/>
  <c r="L24" i="5"/>
  <c r="M21" i="5"/>
  <c r="M21" i="40"/>
  <c r="M22" i="5"/>
  <c r="M22" i="40"/>
  <c r="M24" i="5"/>
  <c r="M24" i="40"/>
  <c r="M25" i="40"/>
  <c r="M25" i="5"/>
  <c r="N22" i="5"/>
  <c r="N22" i="40"/>
  <c r="N24" i="40"/>
  <c r="N24" i="5"/>
  <c r="N25" i="40"/>
  <c r="N25" i="5"/>
  <c r="L25" i="5"/>
  <c r="L25" i="40"/>
  <c r="L21" i="40"/>
  <c r="L21" i="5"/>
  <c r="O21" i="5"/>
  <c r="O21" i="40"/>
  <c r="K22" i="40"/>
  <c r="K22" i="5"/>
  <c r="K28" i="5" s="1"/>
  <c r="K30" i="5" s="1"/>
  <c r="K31" i="5" s="1"/>
  <c r="O22" i="40"/>
  <c r="O22" i="5"/>
  <c r="K24" i="40"/>
  <c r="K24" i="5"/>
  <c r="O24" i="5"/>
  <c r="O24" i="40"/>
  <c r="K25" i="5"/>
  <c r="K25" i="40"/>
  <c r="O25" i="40"/>
  <c r="O25" i="5"/>
  <c r="N23" i="40"/>
  <c r="N23" i="5"/>
  <c r="N28" i="5" s="1"/>
  <c r="N30" i="5" s="1"/>
  <c r="N31" i="5" s="1"/>
  <c r="K23" i="5"/>
  <c r="K23" i="40"/>
  <c r="O23" i="5"/>
  <c r="O28" i="5" s="1"/>
  <c r="O30" i="5" s="1"/>
  <c r="O31" i="5" s="1"/>
  <c r="O23" i="40"/>
  <c r="O28" i="40" s="1"/>
  <c r="O30" i="40" s="1"/>
  <c r="O31" i="40" s="1"/>
  <c r="K21" i="5"/>
  <c r="K21" i="40"/>
  <c r="M23" i="5"/>
  <c r="M28" i="5" s="1"/>
  <c r="M30" i="5" s="1"/>
  <c r="M23" i="40"/>
  <c r="M28" i="40" s="1"/>
  <c r="M30" i="40" s="1"/>
  <c r="M31" i="40" s="1"/>
  <c r="L23" i="5"/>
  <c r="L23" i="40"/>
  <c r="M31" i="5"/>
  <c r="U87" i="41"/>
  <c r="V87" i="41" s="1"/>
  <c r="T87" i="41"/>
  <c r="D64" i="20"/>
  <c r="H64" i="20" s="1"/>
  <c r="U64" i="20" s="1"/>
  <c r="D65" i="20"/>
  <c r="H65" i="20" s="1"/>
  <c r="AC65" i="20" s="1"/>
  <c r="D66" i="20"/>
  <c r="H66" i="20" s="1"/>
  <c r="D63" i="20"/>
  <c r="H63" i="20" s="1"/>
  <c r="AC63" i="20" s="1"/>
  <c r="D67" i="20"/>
  <c r="H67" i="20" s="1"/>
  <c r="D61" i="20"/>
  <c r="H61" i="20" s="1"/>
  <c r="Z61" i="20" s="1"/>
  <c r="D62" i="20"/>
  <c r="H62" i="20" s="1"/>
  <c r="AE62" i="20" s="1"/>
  <c r="D60" i="20"/>
  <c r="H60" i="20" s="1"/>
  <c r="Z60" i="20" s="1"/>
  <c r="D67" i="22"/>
  <c r="D64" i="22"/>
  <c r="D63" i="22"/>
  <c r="D61" i="22"/>
  <c r="D65" i="22"/>
  <c r="D62" i="22"/>
  <c r="D66" i="22"/>
  <c r="D47" i="21"/>
  <c r="H47" i="21" s="1"/>
  <c r="Q21" i="20"/>
  <c r="AC17" i="22"/>
  <c r="M24" i="41" s="1"/>
  <c r="J24" i="41"/>
  <c r="L24" i="41" s="1"/>
  <c r="AC16" i="22"/>
  <c r="M23" i="41" s="1"/>
  <c r="J23" i="41"/>
  <c r="L23" i="41" s="1"/>
  <c r="AC14" i="22"/>
  <c r="M21" i="41" s="1"/>
  <c r="J21" i="41"/>
  <c r="L21" i="41" s="1"/>
  <c r="AC12" i="22"/>
  <c r="M19" i="41" s="1"/>
  <c r="J19" i="41"/>
  <c r="AC13" i="22"/>
  <c r="M20" i="41" s="1"/>
  <c r="J20" i="41"/>
  <c r="L20" i="41" s="1"/>
  <c r="M15" i="18"/>
  <c r="M145" i="41" s="1"/>
  <c r="J145" i="41"/>
  <c r="O47" i="21"/>
  <c r="AE47" i="21"/>
  <c r="P47" i="21"/>
  <c r="AF47" i="21"/>
  <c r="Q47" i="21"/>
  <c r="AG47" i="21"/>
  <c r="AD47" i="21"/>
  <c r="Y47" i="21"/>
  <c r="K47" i="21"/>
  <c r="AA47" i="21"/>
  <c r="AB47" i="21"/>
  <c r="AC47" i="21"/>
  <c r="S47" i="21"/>
  <c r="N47" i="21"/>
  <c r="T47" i="21"/>
  <c r="R47" i="21"/>
  <c r="U47" i="21"/>
  <c r="V47" i="21"/>
  <c r="W47" i="21"/>
  <c r="X47" i="21"/>
  <c r="Z47" i="21"/>
  <c r="AH47" i="21"/>
  <c r="L47" i="21"/>
  <c r="M47" i="21"/>
  <c r="J47" i="21"/>
  <c r="D50" i="21"/>
  <c r="H50" i="21" s="1"/>
  <c r="H51" i="21"/>
  <c r="D52" i="21"/>
  <c r="H52" i="21" s="1"/>
  <c r="D48" i="3"/>
  <c r="AD21" i="21"/>
  <c r="D45" i="21"/>
  <c r="H45" i="21" s="1"/>
  <c r="D54" i="21"/>
  <c r="H54" i="21" s="1"/>
  <c r="D53" i="21"/>
  <c r="H53" i="21" s="1"/>
  <c r="Q12" i="26"/>
  <c r="Q23" i="26" s="1"/>
  <c r="F25" i="35" s="1"/>
  <c r="T20" i="26"/>
  <c r="T18" i="26"/>
  <c r="T21" i="26"/>
  <c r="T22" i="26"/>
  <c r="T17" i="26"/>
  <c r="D59" i="20"/>
  <c r="H59" i="20" s="1"/>
  <c r="AE59" i="20" s="1"/>
  <c r="D58" i="20"/>
  <c r="H58" i="20" s="1"/>
  <c r="V58" i="20" s="1"/>
  <c r="D60" i="22"/>
  <c r="D59" i="22"/>
  <c r="T21" i="24"/>
  <c r="L28" i="18"/>
  <c r="F30" i="18" s="1"/>
  <c r="AD17" i="23"/>
  <c r="D191" i="23"/>
  <c r="H191" i="23" s="1"/>
  <c r="K28" i="18"/>
  <c r="H199" i="23"/>
  <c r="M199" i="23" s="1"/>
  <c r="D198" i="23"/>
  <c r="H198" i="23" s="1"/>
  <c r="H200" i="23"/>
  <c r="T14" i="26"/>
  <c r="R22" i="26"/>
  <c r="S22" i="26" s="1"/>
  <c r="R17" i="26"/>
  <c r="R16" i="26"/>
  <c r="T15" i="26"/>
  <c r="R21" i="26"/>
  <c r="S21" i="26" s="1"/>
  <c r="R13" i="26"/>
  <c r="R12" i="26"/>
  <c r="T16" i="26"/>
  <c r="R20" i="26"/>
  <c r="S20" i="26" s="1"/>
  <c r="R14" i="26"/>
  <c r="T13" i="26"/>
  <c r="T12" i="26"/>
  <c r="R18" i="26"/>
  <c r="S18" i="26" s="1"/>
  <c r="R15" i="26"/>
  <c r="H36" i="21"/>
  <c r="H38" i="21"/>
  <c r="AD19" i="21"/>
  <c r="D36" i="24"/>
  <c r="H36" i="24" s="1"/>
  <c r="AC16" i="24"/>
  <c r="D41" i="24"/>
  <c r="H41" i="24" s="1"/>
  <c r="L41" i="24" s="1"/>
  <c r="AC21" i="24"/>
  <c r="D40" i="24"/>
  <c r="H40" i="24" s="1"/>
  <c r="J40" i="24" s="1"/>
  <c r="AC20" i="24"/>
  <c r="D39" i="24"/>
  <c r="H39" i="24" s="1"/>
  <c r="AC19" i="24"/>
  <c r="D38" i="24"/>
  <c r="H38" i="24" s="1"/>
  <c r="AC18" i="24"/>
  <c r="D37" i="24"/>
  <c r="H37" i="24" s="1"/>
  <c r="P37" i="24" s="1"/>
  <c r="AC17" i="24"/>
  <c r="D37" i="21"/>
  <c r="H37" i="21" s="1"/>
  <c r="AD17" i="21"/>
  <c r="H39" i="21"/>
  <c r="D33" i="24"/>
  <c r="H33" i="24" s="1"/>
  <c r="AC13" i="24"/>
  <c r="D35" i="24"/>
  <c r="H35" i="24" s="1"/>
  <c r="AC15" i="24"/>
  <c r="M63" i="20"/>
  <c r="W63" i="20"/>
  <c r="Y63" i="20"/>
  <c r="J60" i="20"/>
  <c r="E24" i="24"/>
  <c r="AH62" i="20"/>
  <c r="S16" i="25"/>
  <c r="S17" i="25"/>
  <c r="S15" i="25"/>
  <c r="S18" i="25"/>
  <c r="Q80" i="25"/>
  <c r="S21" i="25"/>
  <c r="E19" i="23"/>
  <c r="U17" i="21"/>
  <c r="E24" i="21"/>
  <c r="D23" i="40" s="1"/>
  <c r="I15" i="42" s="1"/>
  <c r="E36" i="20"/>
  <c r="E37" i="22"/>
  <c r="D21" i="40" s="1"/>
  <c r="I13" i="42" s="1"/>
  <c r="D32" i="24"/>
  <c r="H32" i="24" s="1"/>
  <c r="Z62" i="20"/>
  <c r="P23" i="21"/>
  <c r="H35" i="21"/>
  <c r="D46" i="21"/>
  <c r="H46" i="21" s="1"/>
  <c r="AI54" i="21"/>
  <c r="L51" i="24"/>
  <c r="P51" i="24"/>
  <c r="T51" i="24"/>
  <c r="X51" i="24"/>
  <c r="AB51" i="24"/>
  <c r="N51" i="24"/>
  <c r="V51" i="24"/>
  <c r="AD51" i="24"/>
  <c r="M51" i="24"/>
  <c r="Q51" i="24"/>
  <c r="U51" i="24"/>
  <c r="Y51" i="24"/>
  <c r="AC51" i="24"/>
  <c r="K51" i="24"/>
  <c r="R51" i="24"/>
  <c r="Z51" i="24"/>
  <c r="W51" i="24"/>
  <c r="AE51" i="24"/>
  <c r="S51" i="24"/>
  <c r="J51" i="24"/>
  <c r="AA51" i="24"/>
  <c r="O51" i="24"/>
  <c r="M48" i="24"/>
  <c r="Q48" i="24"/>
  <c r="U48" i="24"/>
  <c r="Y48" i="24"/>
  <c r="AC48" i="24"/>
  <c r="S48" i="24"/>
  <c r="AA48" i="24"/>
  <c r="N48" i="24"/>
  <c r="R48" i="24"/>
  <c r="V48" i="24"/>
  <c r="Z48" i="24"/>
  <c r="AD48" i="24"/>
  <c r="O48" i="24"/>
  <c r="W48" i="24"/>
  <c r="AE48" i="24"/>
  <c r="T48" i="24"/>
  <c r="AB48" i="24"/>
  <c r="J48" i="24"/>
  <c r="P48" i="24"/>
  <c r="X48" i="24"/>
  <c r="K48" i="24"/>
  <c r="L48" i="24"/>
  <c r="M52" i="24"/>
  <c r="Q52" i="24"/>
  <c r="U52" i="24"/>
  <c r="Y52" i="24"/>
  <c r="AC52" i="24"/>
  <c r="N52" i="24"/>
  <c r="R52" i="24"/>
  <c r="V52" i="24"/>
  <c r="Z52" i="24"/>
  <c r="AD52" i="24"/>
  <c r="P52" i="24"/>
  <c r="X52" i="24"/>
  <c r="J52" i="24"/>
  <c r="T52" i="24"/>
  <c r="AE52" i="24"/>
  <c r="S52" i="24"/>
  <c r="AA52" i="24"/>
  <c r="L52" i="24"/>
  <c r="AB52" i="24"/>
  <c r="O52" i="24"/>
  <c r="W52" i="24"/>
  <c r="K52" i="24"/>
  <c r="N49" i="24"/>
  <c r="R49" i="24"/>
  <c r="V49" i="24"/>
  <c r="Z49" i="24"/>
  <c r="AD49" i="24"/>
  <c r="J49" i="24"/>
  <c r="L49" i="24"/>
  <c r="T49" i="24"/>
  <c r="AB49" i="24"/>
  <c r="O49" i="24"/>
  <c r="S49" i="24"/>
  <c r="W49" i="24"/>
  <c r="AA49" i="24"/>
  <c r="AE49" i="24"/>
  <c r="P49" i="24"/>
  <c r="X49" i="24"/>
  <c r="U49" i="24"/>
  <c r="AC49" i="24"/>
  <c r="Q49" i="24"/>
  <c r="Y49" i="24"/>
  <c r="M49" i="24"/>
  <c r="K49" i="24"/>
  <c r="L47" i="24"/>
  <c r="P47" i="24"/>
  <c r="T47" i="24"/>
  <c r="X47" i="24"/>
  <c r="AB47" i="24"/>
  <c r="R47" i="24"/>
  <c r="Z47" i="24"/>
  <c r="M47" i="24"/>
  <c r="Q47" i="24"/>
  <c r="U47" i="24"/>
  <c r="Y47" i="24"/>
  <c r="AC47" i="24"/>
  <c r="K47" i="24"/>
  <c r="N47" i="24"/>
  <c r="V47" i="24"/>
  <c r="AD47" i="24"/>
  <c r="S47" i="24"/>
  <c r="O46" i="24"/>
  <c r="S46" i="24"/>
  <c r="W46" i="24"/>
  <c r="AA46" i="24"/>
  <c r="AE46" i="24"/>
  <c r="K46" i="24"/>
  <c r="Q46" i="24"/>
  <c r="Y46" i="24"/>
  <c r="L46" i="24"/>
  <c r="P46" i="24"/>
  <c r="T46" i="24"/>
  <c r="X46" i="24"/>
  <c r="AB46" i="24"/>
  <c r="J46" i="24"/>
  <c r="M46" i="24"/>
  <c r="U46" i="24"/>
  <c r="AC46" i="24"/>
  <c r="N53" i="24"/>
  <c r="R53" i="24"/>
  <c r="V53" i="24"/>
  <c r="Z53" i="24"/>
  <c r="AD53" i="24"/>
  <c r="J53" i="24"/>
  <c r="O53" i="24"/>
  <c r="S53" i="24"/>
  <c r="W53" i="24"/>
  <c r="AA53" i="24"/>
  <c r="AE53" i="24"/>
  <c r="Y53" i="24"/>
  <c r="AE47" i="24"/>
  <c r="AD46" i="24"/>
  <c r="O54" i="24"/>
  <c r="S54" i="24"/>
  <c r="W54" i="24"/>
  <c r="AA54" i="24"/>
  <c r="AE54" i="24"/>
  <c r="K54" i="24"/>
  <c r="L54" i="24"/>
  <c r="P54" i="24"/>
  <c r="T54" i="24"/>
  <c r="X54" i="24"/>
  <c r="AB54" i="24"/>
  <c r="J54" i="24"/>
  <c r="O50" i="24"/>
  <c r="S50" i="24"/>
  <c r="W50" i="24"/>
  <c r="AA50" i="24"/>
  <c r="AE50" i="24"/>
  <c r="K50" i="24"/>
  <c r="M50" i="24"/>
  <c r="U50" i="24"/>
  <c r="AC50" i="24"/>
  <c r="L50" i="24"/>
  <c r="P50" i="24"/>
  <c r="T50" i="24"/>
  <c r="X50" i="24"/>
  <c r="AB50" i="24"/>
  <c r="J50" i="24"/>
  <c r="Q50" i="24"/>
  <c r="Y50" i="24"/>
  <c r="J47" i="24"/>
  <c r="AD54" i="24"/>
  <c r="V54" i="24"/>
  <c r="N54" i="24"/>
  <c r="X53" i="24"/>
  <c r="P53" i="24"/>
  <c r="Z50" i="24"/>
  <c r="AA47" i="24"/>
  <c r="Z46" i="24"/>
  <c r="Q53" i="24"/>
  <c r="O47" i="24"/>
  <c r="N46" i="24"/>
  <c r="D45" i="24"/>
  <c r="H45" i="24" s="1"/>
  <c r="O22" i="24"/>
  <c r="K53" i="24"/>
  <c r="AC54" i="24"/>
  <c r="U54" i="24"/>
  <c r="M54" i="24"/>
  <c r="AC53" i="24"/>
  <c r="U53" i="24"/>
  <c r="M53" i="24"/>
  <c r="V50" i="24"/>
  <c r="W47" i="24"/>
  <c r="V46" i="24"/>
  <c r="D34" i="24"/>
  <c r="H34" i="24" s="1"/>
  <c r="Y34" i="24" s="1"/>
  <c r="K54" i="22"/>
  <c r="AH54" i="22"/>
  <c r="AD54" i="22"/>
  <c r="Z54" i="22"/>
  <c r="V54" i="22"/>
  <c r="R54" i="22"/>
  <c r="N54" i="22"/>
  <c r="AG54" i="22"/>
  <c r="AC54" i="22"/>
  <c r="Y54" i="22"/>
  <c r="U54" i="22"/>
  <c r="Q54" i="22"/>
  <c r="M54" i="22"/>
  <c r="AF54" i="22"/>
  <c r="AB54" i="22"/>
  <c r="X54" i="22"/>
  <c r="T54" i="22"/>
  <c r="P54" i="22"/>
  <c r="N35" i="24"/>
  <c r="R35" i="24"/>
  <c r="V35" i="24"/>
  <c r="Z35" i="24"/>
  <c r="AD35" i="24"/>
  <c r="Y35" i="24"/>
  <c r="O35" i="24"/>
  <c r="S35" i="24"/>
  <c r="W35" i="24"/>
  <c r="AA35" i="24"/>
  <c r="AE35" i="24"/>
  <c r="K35" i="24"/>
  <c r="U35" i="24"/>
  <c r="L35" i="24"/>
  <c r="P35" i="24"/>
  <c r="T35" i="24"/>
  <c r="X35" i="24"/>
  <c r="AB35" i="24"/>
  <c r="J35" i="24"/>
  <c r="M35" i="24"/>
  <c r="Q35" i="24"/>
  <c r="AC35" i="24"/>
  <c r="N39" i="24"/>
  <c r="R39" i="24"/>
  <c r="V39" i="24"/>
  <c r="Z39" i="24"/>
  <c r="AD39" i="24"/>
  <c r="Q39" i="24"/>
  <c r="AC39" i="24"/>
  <c r="O39" i="24"/>
  <c r="S39" i="24"/>
  <c r="W39" i="24"/>
  <c r="AA39" i="24"/>
  <c r="AE39" i="24"/>
  <c r="K39" i="24"/>
  <c r="M39" i="24"/>
  <c r="U39" i="24"/>
  <c r="L39" i="24"/>
  <c r="P39" i="24"/>
  <c r="T39" i="24"/>
  <c r="X39" i="24"/>
  <c r="AB39" i="24"/>
  <c r="J39" i="24"/>
  <c r="Y39" i="24"/>
  <c r="T33" i="24"/>
  <c r="X33" i="24"/>
  <c r="AB33" i="24"/>
  <c r="O33" i="24"/>
  <c r="W33" i="24"/>
  <c r="AA33" i="24"/>
  <c r="Q33" i="24"/>
  <c r="U33" i="24"/>
  <c r="Y33" i="24"/>
  <c r="AC33" i="24"/>
  <c r="N33" i="24"/>
  <c r="R33" i="24"/>
  <c r="Z33" i="24"/>
  <c r="AD33" i="24"/>
  <c r="S33" i="24"/>
  <c r="AE33" i="24"/>
  <c r="J41" i="24"/>
  <c r="T41" i="24"/>
  <c r="X41" i="24"/>
  <c r="Q41" i="24"/>
  <c r="U41" i="24"/>
  <c r="N41" i="24"/>
  <c r="R41" i="24"/>
  <c r="AD41" i="24"/>
  <c r="L37" i="24"/>
  <c r="AB37" i="24"/>
  <c r="Q37" i="24"/>
  <c r="S37" i="24"/>
  <c r="V37" i="24"/>
  <c r="W37" i="24"/>
  <c r="M38" i="24"/>
  <c r="Q38" i="24"/>
  <c r="U38" i="24"/>
  <c r="Y38" i="24"/>
  <c r="AC38" i="24"/>
  <c r="K38" i="24"/>
  <c r="P38" i="24"/>
  <c r="AB38" i="24"/>
  <c r="N38" i="24"/>
  <c r="R38" i="24"/>
  <c r="V38" i="24"/>
  <c r="Z38" i="24"/>
  <c r="AD38" i="24"/>
  <c r="J38" i="24"/>
  <c r="X38" i="24"/>
  <c r="O38" i="24"/>
  <c r="S38" i="24"/>
  <c r="W38" i="24"/>
  <c r="AA38" i="24"/>
  <c r="AE38" i="24"/>
  <c r="L38" i="24"/>
  <c r="T38" i="24"/>
  <c r="AE41" i="24"/>
  <c r="O36" i="24"/>
  <c r="S36" i="24"/>
  <c r="W36" i="24"/>
  <c r="AA36" i="24"/>
  <c r="AE36" i="24"/>
  <c r="N36" i="24"/>
  <c r="V36" i="24"/>
  <c r="L36" i="24"/>
  <c r="P36" i="24"/>
  <c r="T36" i="24"/>
  <c r="X36" i="24"/>
  <c r="AB36" i="24"/>
  <c r="AD36" i="24"/>
  <c r="M36" i="24"/>
  <c r="Q36" i="24"/>
  <c r="U36" i="24"/>
  <c r="Y36" i="24"/>
  <c r="AC36" i="24"/>
  <c r="K36" i="24"/>
  <c r="R36" i="24"/>
  <c r="Z36" i="24"/>
  <c r="J36" i="24"/>
  <c r="AA41" i="24"/>
  <c r="M34" i="24"/>
  <c r="Q34" i="24"/>
  <c r="U34" i="24"/>
  <c r="AC34" i="24"/>
  <c r="K34" i="24"/>
  <c r="P34" i="24"/>
  <c r="N34" i="24"/>
  <c r="R34" i="24"/>
  <c r="V34" i="24"/>
  <c r="AD34" i="24"/>
  <c r="J34" i="24"/>
  <c r="T34" i="24"/>
  <c r="S34" i="24"/>
  <c r="W34" i="24"/>
  <c r="AA34" i="24"/>
  <c r="L34" i="24"/>
  <c r="X34" i="24"/>
  <c r="K41" i="24"/>
  <c r="D34" i="21"/>
  <c r="H34" i="21" s="1"/>
  <c r="O40" i="24"/>
  <c r="AE40" i="24"/>
  <c r="P40" i="24"/>
  <c r="AD40" i="24"/>
  <c r="Y40" i="24"/>
  <c r="V40" i="24"/>
  <c r="D50" i="20"/>
  <c r="H50" i="20" s="1"/>
  <c r="D40" i="21"/>
  <c r="H40" i="21" s="1"/>
  <c r="P22" i="24"/>
  <c r="AC22" i="24" s="1"/>
  <c r="Q23" i="21"/>
  <c r="D41" i="21"/>
  <c r="H41" i="21" s="1"/>
  <c r="D53" i="20"/>
  <c r="H53" i="20" s="1"/>
  <c r="D54" i="20"/>
  <c r="H54" i="20" s="1"/>
  <c r="AI51" i="20"/>
  <c r="D189" i="23"/>
  <c r="H189" i="23" s="1"/>
  <c r="D48" i="20"/>
  <c r="H48" i="20" s="1"/>
  <c r="AH48" i="20" s="1"/>
  <c r="D52" i="20"/>
  <c r="H52" i="20" s="1"/>
  <c r="D49" i="20"/>
  <c r="H49" i="20" s="1"/>
  <c r="D51" i="20"/>
  <c r="H51" i="20" s="1"/>
  <c r="D32" i="21"/>
  <c r="H32" i="21" s="1"/>
  <c r="D33" i="21"/>
  <c r="H33" i="21" s="1"/>
  <c r="D186" i="23"/>
  <c r="H186" i="23" s="1"/>
  <c r="D187" i="23"/>
  <c r="H187" i="23" s="1"/>
  <c r="D188" i="23"/>
  <c r="H188" i="23" s="1"/>
  <c r="M188" i="23" s="1"/>
  <c r="AI41" i="21"/>
  <c r="D190" i="23"/>
  <c r="H190" i="23" s="1"/>
  <c r="D45" i="20"/>
  <c r="H45" i="20" s="1"/>
  <c r="AE45" i="20" s="1"/>
  <c r="D46" i="20"/>
  <c r="H46" i="20" s="1"/>
  <c r="AH46" i="20" s="1"/>
  <c r="D47" i="20"/>
  <c r="H47" i="20" s="1"/>
  <c r="AB18" i="23"/>
  <c r="E20" i="23" s="1"/>
  <c r="E24" i="40" s="1"/>
  <c r="J16" i="42" s="1"/>
  <c r="Q18" i="23"/>
  <c r="AD18" i="23" s="1"/>
  <c r="AB23" i="21"/>
  <c r="E25" i="21" s="1"/>
  <c r="E23" i="40" s="1"/>
  <c r="J15" i="42" s="1"/>
  <c r="D46" i="22"/>
  <c r="T64" i="20"/>
  <c r="J64" i="20"/>
  <c r="AA64" i="20"/>
  <c r="W64" i="20"/>
  <c r="S64" i="20"/>
  <c r="O64" i="20"/>
  <c r="K64" i="20"/>
  <c r="AC64" i="20"/>
  <c r="X64" i="20"/>
  <c r="R64" i="20"/>
  <c r="M64" i="20"/>
  <c r="AB64" i="20"/>
  <c r="V64" i="20"/>
  <c r="Q64" i="20"/>
  <c r="L64" i="20"/>
  <c r="AB63" i="20"/>
  <c r="T63" i="20"/>
  <c r="P63" i="20"/>
  <c r="L63" i="20"/>
  <c r="V63" i="20"/>
  <c r="Q63" i="20"/>
  <c r="K63" i="20"/>
  <c r="U63" i="20"/>
  <c r="O63" i="20"/>
  <c r="J63" i="20"/>
  <c r="N64" i="20"/>
  <c r="Y64" i="20"/>
  <c r="AG62" i="20"/>
  <c r="X62" i="20"/>
  <c r="M65" i="20"/>
  <c r="S65" i="20"/>
  <c r="X65" i="20"/>
  <c r="AC66" i="20"/>
  <c r="Y66" i="20"/>
  <c r="U66" i="20"/>
  <c r="Q66" i="20"/>
  <c r="M66" i="20"/>
  <c r="N66" i="20"/>
  <c r="S66" i="20"/>
  <c r="X66" i="20"/>
  <c r="AB67" i="20"/>
  <c r="X67" i="20"/>
  <c r="T67" i="20"/>
  <c r="P67" i="20"/>
  <c r="L67" i="20"/>
  <c r="N67" i="20"/>
  <c r="S67" i="20"/>
  <c r="Y67" i="20"/>
  <c r="Z65" i="20"/>
  <c r="V65" i="20"/>
  <c r="R65" i="20"/>
  <c r="N65" i="20"/>
  <c r="J65" i="20"/>
  <c r="O65" i="20"/>
  <c r="T65" i="20"/>
  <c r="Y65" i="20"/>
  <c r="J67" i="20"/>
  <c r="O67" i="20"/>
  <c r="U67" i="20"/>
  <c r="Z67" i="20"/>
  <c r="AA35" i="20"/>
  <c r="P35" i="20"/>
  <c r="AE35" i="20" s="1"/>
  <c r="O35" i="20"/>
  <c r="AH52" i="22"/>
  <c r="AH53" i="22"/>
  <c r="AD53" i="22"/>
  <c r="Z53" i="22"/>
  <c r="V53" i="22"/>
  <c r="R53" i="22"/>
  <c r="N53" i="22"/>
  <c r="AD52" i="22"/>
  <c r="N52" i="22"/>
  <c r="R52" i="22"/>
  <c r="K53" i="22"/>
  <c r="AG53" i="22"/>
  <c r="AC53" i="22"/>
  <c r="Y53" i="22"/>
  <c r="U53" i="22"/>
  <c r="Q53" i="22"/>
  <c r="AG52" i="22"/>
  <c r="AC52" i="22"/>
  <c r="Y52" i="22"/>
  <c r="U52" i="22"/>
  <c r="Q52" i="22"/>
  <c r="M52" i="22"/>
  <c r="J52" i="22"/>
  <c r="K52" i="22"/>
  <c r="AF52" i="22"/>
  <c r="AB52" i="22"/>
  <c r="X52" i="22"/>
  <c r="T52" i="22"/>
  <c r="P52" i="22"/>
  <c r="L52" i="22"/>
  <c r="AE52" i="22"/>
  <c r="AA52" i="22"/>
  <c r="W52" i="22"/>
  <c r="S52" i="22"/>
  <c r="AA36" i="22"/>
  <c r="AB36" i="22"/>
  <c r="E38" i="22" s="1"/>
  <c r="P36" i="22"/>
  <c r="AE36" i="22" s="1"/>
  <c r="O36" i="22"/>
  <c r="AA191" i="23" l="1"/>
  <c r="AH191" i="23"/>
  <c r="AB191" i="23"/>
  <c r="AD191" i="23"/>
  <c r="Y191" i="23"/>
  <c r="R191" i="23"/>
  <c r="X191" i="23"/>
  <c r="U191" i="23"/>
  <c r="O191" i="23"/>
  <c r="AE191" i="23"/>
  <c r="P191" i="23"/>
  <c r="AF191" i="23"/>
  <c r="M191" i="23"/>
  <c r="AC191" i="23"/>
  <c r="Z191" i="23"/>
  <c r="W191" i="23"/>
  <c r="S191" i="23"/>
  <c r="AI191" i="23"/>
  <c r="T191" i="23"/>
  <c r="AJ191" i="23"/>
  <c r="Q191" i="23"/>
  <c r="AG191" i="23"/>
  <c r="V191" i="23"/>
  <c r="N191" i="23"/>
  <c r="AK191" i="23"/>
  <c r="N28" i="40"/>
  <c r="N30" i="40" s="1"/>
  <c r="N31" i="40" s="1"/>
  <c r="AF58" i="20"/>
  <c r="L28" i="40"/>
  <c r="L30" i="40" s="1"/>
  <c r="L31" i="40" s="1"/>
  <c r="L28" i="5"/>
  <c r="L30" i="5" s="1"/>
  <c r="L31" i="5" s="1"/>
  <c r="K28" i="40"/>
  <c r="K30" i="40" s="1"/>
  <c r="X58" i="20"/>
  <c r="N58" i="20"/>
  <c r="L61" i="20"/>
  <c r="AD61" i="20"/>
  <c r="S12" i="26"/>
  <c r="AG58" i="20"/>
  <c r="S63" i="20"/>
  <c r="Z63" i="20"/>
  <c r="AA63" i="20"/>
  <c r="X63" i="20"/>
  <c r="R63" i="20"/>
  <c r="AA58" i="20"/>
  <c r="AH63" i="20"/>
  <c r="S15" i="26"/>
  <c r="S14" i="26"/>
  <c r="S13" i="26"/>
  <c r="T14" i="25"/>
  <c r="T18" i="25"/>
  <c r="T15" i="25"/>
  <c r="T19" i="25"/>
  <c r="T12" i="25"/>
  <c r="T16" i="25"/>
  <c r="T20" i="25"/>
  <c r="T13" i="25"/>
  <c r="T17" i="25"/>
  <c r="T21" i="25"/>
  <c r="S16" i="26"/>
  <c r="S17" i="26"/>
  <c r="W59" i="20"/>
  <c r="M50" i="20"/>
  <c r="Q50" i="20"/>
  <c r="U50" i="20"/>
  <c r="Y50" i="20"/>
  <c r="AC50" i="20"/>
  <c r="AG50" i="20"/>
  <c r="T50" i="20"/>
  <c r="AF50" i="20"/>
  <c r="N50" i="20"/>
  <c r="R50" i="20"/>
  <c r="V50" i="20"/>
  <c r="Z50" i="20"/>
  <c r="AD50" i="20"/>
  <c r="AH50" i="20"/>
  <c r="P50" i="20"/>
  <c r="J50" i="20"/>
  <c r="O50" i="20"/>
  <c r="S50" i="20"/>
  <c r="W50" i="20"/>
  <c r="AA50" i="20"/>
  <c r="AE50" i="20"/>
  <c r="K50" i="20"/>
  <c r="L50" i="20"/>
  <c r="X50" i="20"/>
  <c r="AB50" i="20"/>
  <c r="P62" i="20"/>
  <c r="AF63" i="20"/>
  <c r="AD63" i="20"/>
  <c r="AG63" i="20"/>
  <c r="AE63" i="20"/>
  <c r="N63" i="20"/>
  <c r="U58" i="20"/>
  <c r="AB58" i="20"/>
  <c r="P58" i="20"/>
  <c r="Y58" i="20"/>
  <c r="M62" i="20"/>
  <c r="L62" i="20"/>
  <c r="Q62" i="20"/>
  <c r="AF62" i="20"/>
  <c r="AB61" i="20"/>
  <c r="X60" i="20"/>
  <c r="Y61" i="20"/>
  <c r="AA61" i="20"/>
  <c r="AD62" i="20"/>
  <c r="AC62" i="20"/>
  <c r="L60" i="20"/>
  <c r="O61" i="20"/>
  <c r="U60" i="20"/>
  <c r="P60" i="20"/>
  <c r="J62" i="20"/>
  <c r="AB62" i="20"/>
  <c r="R60" i="20"/>
  <c r="Q61" i="20"/>
  <c r="U61" i="20"/>
  <c r="X61" i="20"/>
  <c r="W61" i="20"/>
  <c r="K60" i="20"/>
  <c r="S61" i="20"/>
  <c r="R61" i="20"/>
  <c r="Y60" i="20"/>
  <c r="AB60" i="20"/>
  <c r="W60" i="20"/>
  <c r="R58" i="20"/>
  <c r="Q60" i="20"/>
  <c r="J61" i="20"/>
  <c r="AG61" i="20"/>
  <c r="AG60" i="20"/>
  <c r="J58" i="20"/>
  <c r="T61" i="20"/>
  <c r="T60" i="20"/>
  <c r="AE60" i="20"/>
  <c r="O58" i="20"/>
  <c r="AH61" i="20"/>
  <c r="AD60" i="20"/>
  <c r="V61" i="20"/>
  <c r="O60" i="20"/>
  <c r="K61" i="20"/>
  <c r="S58" i="20"/>
  <c r="N60" i="20"/>
  <c r="M60" i="20"/>
  <c r="S60" i="20"/>
  <c r="M61" i="20"/>
  <c r="P61" i="20"/>
  <c r="N61" i="20"/>
  <c r="AC61" i="20"/>
  <c r="AC60" i="20"/>
  <c r="AF61" i="20"/>
  <c r="AF60" i="20"/>
  <c r="AE61" i="20"/>
  <c r="AA60" i="20"/>
  <c r="AH60" i="20"/>
  <c r="V60" i="20"/>
  <c r="U62" i="20"/>
  <c r="AA62" i="20"/>
  <c r="R62" i="20"/>
  <c r="R22" i="20"/>
  <c r="S22" i="20" s="1"/>
  <c r="O62" i="20"/>
  <c r="S62" i="20"/>
  <c r="P59" i="20"/>
  <c r="U59" i="20"/>
  <c r="R59" i="20"/>
  <c r="N62" i="20"/>
  <c r="Y62" i="20"/>
  <c r="AF59" i="20"/>
  <c r="T62" i="20"/>
  <c r="V62" i="20"/>
  <c r="K62" i="20"/>
  <c r="W62" i="20"/>
  <c r="E28" i="40"/>
  <c r="J20" i="42" s="1"/>
  <c r="AC36" i="22"/>
  <c r="E39" i="22" s="1"/>
  <c r="F21" i="5" s="1"/>
  <c r="T23" i="20"/>
  <c r="Q22" i="20"/>
  <c r="R23" i="20"/>
  <c r="S23" i="20" s="1"/>
  <c r="T16" i="20"/>
  <c r="T21" i="20"/>
  <c r="R20" i="20"/>
  <c r="S20" i="20" s="1"/>
  <c r="Q23" i="20"/>
  <c r="Q14" i="20"/>
  <c r="T14" i="20"/>
  <c r="T17" i="20"/>
  <c r="Q16" i="20"/>
  <c r="Q20" i="20"/>
  <c r="Q17" i="20"/>
  <c r="R21" i="20"/>
  <c r="S21" i="20" s="1"/>
  <c r="R17" i="20"/>
  <c r="S17" i="20" s="1"/>
  <c r="T22" i="20"/>
  <c r="Q12" i="20"/>
  <c r="R18" i="20"/>
  <c r="S18" i="20" s="1"/>
  <c r="T12" i="20"/>
  <c r="Q13" i="20"/>
  <c r="R12" i="20"/>
  <c r="S12" i="20" s="1"/>
  <c r="T18" i="20"/>
  <c r="R14" i="20"/>
  <c r="S14" i="20" s="1"/>
  <c r="R13" i="20"/>
  <c r="S13" i="20" s="1"/>
  <c r="T20" i="20"/>
  <c r="R16" i="20"/>
  <c r="S16" i="20" s="1"/>
  <c r="Q18" i="20"/>
  <c r="T13" i="20"/>
  <c r="L19" i="41"/>
  <c r="J18" i="41"/>
  <c r="T23" i="41"/>
  <c r="U23" i="41"/>
  <c r="V23" i="41" s="1"/>
  <c r="T20" i="41"/>
  <c r="U20" i="41"/>
  <c r="V20" i="41" s="1"/>
  <c r="T21" i="41"/>
  <c r="U21" i="41"/>
  <c r="V21" i="41" s="1"/>
  <c r="U24" i="41"/>
  <c r="V24" i="41" s="1"/>
  <c r="T24" i="41"/>
  <c r="M28" i="18"/>
  <c r="F31" i="18" s="1"/>
  <c r="F28" i="40" s="1"/>
  <c r="K20" i="42" s="1"/>
  <c r="L145" i="41"/>
  <c r="J144" i="41"/>
  <c r="E21" i="40"/>
  <c r="J13" i="42" s="1"/>
  <c r="J23" i="34"/>
  <c r="Y59" i="20"/>
  <c r="O59" i="20"/>
  <c r="J59" i="20"/>
  <c r="E17" i="35"/>
  <c r="R13" i="24"/>
  <c r="S13" i="24" s="1"/>
  <c r="T17" i="24"/>
  <c r="S59" i="20"/>
  <c r="M59" i="20"/>
  <c r="K59" i="20"/>
  <c r="N59" i="20"/>
  <c r="X59" i="20"/>
  <c r="AC59" i="20"/>
  <c r="AH59" i="20"/>
  <c r="AG59" i="20"/>
  <c r="D22" i="5"/>
  <c r="D22" i="40"/>
  <c r="I14" i="42" s="1"/>
  <c r="S46" i="21"/>
  <c r="N46" i="21"/>
  <c r="T46" i="21"/>
  <c r="R46" i="21"/>
  <c r="U46" i="21"/>
  <c r="J46" i="21"/>
  <c r="W46" i="21"/>
  <c r="Z46" i="21"/>
  <c r="X46" i="21"/>
  <c r="AD46" i="21"/>
  <c r="Y46" i="21"/>
  <c r="V46" i="21"/>
  <c r="O46" i="21"/>
  <c r="P46" i="21"/>
  <c r="Q46" i="21"/>
  <c r="K46" i="21"/>
  <c r="AA46" i="21"/>
  <c r="L46" i="21"/>
  <c r="AB46" i="21"/>
  <c r="M46" i="21"/>
  <c r="AC46" i="21"/>
  <c r="AH46" i="21"/>
  <c r="AE46" i="21"/>
  <c r="AF46" i="21"/>
  <c r="AG46" i="21"/>
  <c r="D25" i="5"/>
  <c r="D25" i="40"/>
  <c r="I17" i="42" s="1"/>
  <c r="W45" i="21"/>
  <c r="Z45" i="21"/>
  <c r="X45" i="21"/>
  <c r="V45" i="21"/>
  <c r="U45" i="21"/>
  <c r="N45" i="21"/>
  <c r="K45" i="21"/>
  <c r="AA45" i="21"/>
  <c r="L45" i="21"/>
  <c r="AB45" i="21"/>
  <c r="AD45" i="21"/>
  <c r="Y45" i="21"/>
  <c r="AH45" i="21"/>
  <c r="S45" i="21"/>
  <c r="T45" i="21"/>
  <c r="Q45" i="21"/>
  <c r="Q55" i="21" s="1"/>
  <c r="K79" i="40" s="1"/>
  <c r="O45" i="21"/>
  <c r="AE45" i="21"/>
  <c r="P45" i="21"/>
  <c r="P55" i="21" s="1"/>
  <c r="J79" i="40" s="1"/>
  <c r="AF45" i="21"/>
  <c r="M45" i="21"/>
  <c r="AC45" i="21"/>
  <c r="AC55" i="21" s="1"/>
  <c r="W79" i="40" s="1"/>
  <c r="R45" i="21"/>
  <c r="J45" i="21"/>
  <c r="AG45" i="21"/>
  <c r="T59" i="20"/>
  <c r="Q59" i="20"/>
  <c r="AD59" i="20"/>
  <c r="L59" i="20"/>
  <c r="AB59" i="20"/>
  <c r="V59" i="20"/>
  <c r="AA59" i="20"/>
  <c r="Z59" i="20"/>
  <c r="U16" i="23"/>
  <c r="S17" i="23"/>
  <c r="T17" i="23" s="1"/>
  <c r="S15" i="23"/>
  <c r="T15" i="23" s="1"/>
  <c r="U13" i="23"/>
  <c r="U12" i="23"/>
  <c r="S16" i="23"/>
  <c r="T16" i="23" s="1"/>
  <c r="U17" i="23"/>
  <c r="U14" i="23"/>
  <c r="S13" i="23"/>
  <c r="T13" i="23" s="1"/>
  <c r="S12" i="23"/>
  <c r="T12" i="23" s="1"/>
  <c r="U15" i="23"/>
  <c r="S14" i="23"/>
  <c r="T14" i="23" s="1"/>
  <c r="R16" i="23"/>
  <c r="R13" i="23"/>
  <c r="R12" i="23"/>
  <c r="R17" i="23"/>
  <c r="R14" i="23"/>
  <c r="R15" i="23"/>
  <c r="S16" i="21"/>
  <c r="T16" i="21" s="1"/>
  <c r="U15" i="21"/>
  <c r="AH190" i="23"/>
  <c r="M190" i="23"/>
  <c r="AF189" i="23"/>
  <c r="M189" i="23"/>
  <c r="Z187" i="23"/>
  <c r="M187" i="23"/>
  <c r="K34" i="21"/>
  <c r="O34" i="21"/>
  <c r="S34" i="21"/>
  <c r="W34" i="21"/>
  <c r="AA34" i="21"/>
  <c r="AE34" i="21"/>
  <c r="U34" i="21"/>
  <c r="AG34" i="21"/>
  <c r="N34" i="21"/>
  <c r="Z34" i="21"/>
  <c r="AH34" i="21"/>
  <c r="L34" i="21"/>
  <c r="P34" i="21"/>
  <c r="T34" i="21"/>
  <c r="X34" i="21"/>
  <c r="AB34" i="21"/>
  <c r="AF34" i="21"/>
  <c r="M34" i="21"/>
  <c r="Q34" i="21"/>
  <c r="Y34" i="21"/>
  <c r="AC34" i="21"/>
  <c r="R34" i="21"/>
  <c r="V34" i="21"/>
  <c r="AD34" i="21"/>
  <c r="K33" i="21"/>
  <c r="O33" i="21"/>
  <c r="S33" i="21"/>
  <c r="W33" i="21"/>
  <c r="AA33" i="21"/>
  <c r="AE33" i="21"/>
  <c r="R33" i="21"/>
  <c r="AD33" i="21"/>
  <c r="L33" i="21"/>
  <c r="P33" i="21"/>
  <c r="T33" i="21"/>
  <c r="X33" i="21"/>
  <c r="AB33" i="21"/>
  <c r="AF33" i="21"/>
  <c r="M33" i="21"/>
  <c r="Q33" i="21"/>
  <c r="U33" i="21"/>
  <c r="Y33" i="21"/>
  <c r="AC33" i="21"/>
  <c r="AG33" i="21"/>
  <c r="N33" i="21"/>
  <c r="V33" i="21"/>
  <c r="Z33" i="21"/>
  <c r="AH33" i="21"/>
  <c r="D24" i="5"/>
  <c r="D24" i="40"/>
  <c r="I16" i="42" s="1"/>
  <c r="N32" i="21"/>
  <c r="R32" i="21"/>
  <c r="V32" i="21"/>
  <c r="Z32" i="21"/>
  <c r="AD32" i="21"/>
  <c r="AH32" i="21"/>
  <c r="K32" i="21"/>
  <c r="O32" i="21"/>
  <c r="S32" i="21"/>
  <c r="W32" i="21"/>
  <c r="AA32" i="21"/>
  <c r="AE32" i="21"/>
  <c r="L32" i="21"/>
  <c r="P32" i="21"/>
  <c r="T32" i="21"/>
  <c r="X32" i="21"/>
  <c r="AB32" i="21"/>
  <c r="AF32" i="21"/>
  <c r="M32" i="21"/>
  <c r="Q32" i="21"/>
  <c r="U32" i="21"/>
  <c r="Y32" i="21"/>
  <c r="AC32" i="21"/>
  <c r="AG32" i="21"/>
  <c r="T18" i="24"/>
  <c r="S15" i="21"/>
  <c r="T15" i="21" s="1"/>
  <c r="S18" i="21"/>
  <c r="T18" i="21" s="1"/>
  <c r="U18" i="21"/>
  <c r="Q18" i="24"/>
  <c r="T16" i="24"/>
  <c r="R16" i="21"/>
  <c r="R15" i="21"/>
  <c r="T15" i="24"/>
  <c r="R12" i="24"/>
  <c r="S12" i="24" s="1"/>
  <c r="R18" i="21"/>
  <c r="U16" i="21"/>
  <c r="I12" i="34"/>
  <c r="D23" i="5"/>
  <c r="R19" i="24"/>
  <c r="S19" i="24" s="1"/>
  <c r="R18" i="24"/>
  <c r="S18" i="24" s="1"/>
  <c r="T14" i="24"/>
  <c r="Q20" i="24"/>
  <c r="R14" i="24"/>
  <c r="S14" i="24" s="1"/>
  <c r="T13" i="24"/>
  <c r="Q19" i="24"/>
  <c r="T12" i="24"/>
  <c r="T20" i="24"/>
  <c r="Q21" i="24"/>
  <c r="Q16" i="24"/>
  <c r="R21" i="24"/>
  <c r="S21" i="24" s="1"/>
  <c r="Q17" i="24"/>
  <c r="Q15" i="24"/>
  <c r="R20" i="24"/>
  <c r="S20" i="24" s="1"/>
  <c r="R15" i="24"/>
  <c r="S15" i="24" s="1"/>
  <c r="Q13" i="24"/>
  <c r="Q12" i="24"/>
  <c r="R17" i="24"/>
  <c r="S17" i="24" s="1"/>
  <c r="Q14" i="24"/>
  <c r="T19" i="24"/>
  <c r="R16" i="24"/>
  <c r="S16" i="24" s="1"/>
  <c r="U22" i="21"/>
  <c r="Q58" i="20"/>
  <c r="W58" i="20"/>
  <c r="AE58" i="20"/>
  <c r="AD58" i="20"/>
  <c r="M58" i="20"/>
  <c r="AC58" i="20"/>
  <c r="L58" i="20"/>
  <c r="T58" i="20"/>
  <c r="AH58" i="20"/>
  <c r="K58" i="20"/>
  <c r="Z58" i="20"/>
  <c r="AD23" i="21"/>
  <c r="L33" i="24"/>
  <c r="AH33" i="24"/>
  <c r="AF33" i="24"/>
  <c r="AG33" i="24"/>
  <c r="K45" i="24"/>
  <c r="AF45" i="24"/>
  <c r="AF55" i="24" s="1"/>
  <c r="AG45" i="24"/>
  <c r="AG55" i="24" s="1"/>
  <c r="AH45" i="24"/>
  <c r="AH55" i="24" s="1"/>
  <c r="N32" i="24"/>
  <c r="AH32" i="24"/>
  <c r="AI51" i="21"/>
  <c r="AI52" i="21"/>
  <c r="K33" i="24"/>
  <c r="M33" i="24"/>
  <c r="J33" i="24"/>
  <c r="P33" i="24"/>
  <c r="V33" i="24"/>
  <c r="D21" i="5"/>
  <c r="N199" i="23"/>
  <c r="AE199" i="23"/>
  <c r="AH199" i="23"/>
  <c r="AB199" i="23"/>
  <c r="Q32" i="24"/>
  <c r="J32" i="24"/>
  <c r="W32" i="24"/>
  <c r="S13" i="21"/>
  <c r="T13" i="21" s="1"/>
  <c r="R19" i="21"/>
  <c r="S19" i="21"/>
  <c r="T19" i="21" s="1"/>
  <c r="U21" i="21"/>
  <c r="R22" i="21"/>
  <c r="U19" i="21"/>
  <c r="U13" i="21"/>
  <c r="R13" i="21"/>
  <c r="S22" i="21"/>
  <c r="T22" i="21" s="1"/>
  <c r="P32" i="24"/>
  <c r="Z46" i="20"/>
  <c r="AC32" i="24"/>
  <c r="AE32" i="24"/>
  <c r="AD32" i="24"/>
  <c r="AK198" i="23"/>
  <c r="AB198" i="23"/>
  <c r="AG198" i="23"/>
  <c r="T198" i="23"/>
  <c r="AA198" i="23"/>
  <c r="Y198" i="23"/>
  <c r="AD198" i="23"/>
  <c r="AJ198" i="23"/>
  <c r="R198" i="23"/>
  <c r="O198" i="23"/>
  <c r="AI198" i="23"/>
  <c r="U198" i="23"/>
  <c r="M198" i="23"/>
  <c r="O199" i="23"/>
  <c r="AK199" i="23"/>
  <c r="W199" i="23"/>
  <c r="R199" i="23"/>
  <c r="AC199" i="23"/>
  <c r="U199" i="23"/>
  <c r="T199" i="23"/>
  <c r="Z199" i="23"/>
  <c r="AJ199" i="23"/>
  <c r="R32" i="24"/>
  <c r="T32" i="24"/>
  <c r="AA32" i="24"/>
  <c r="AG32" i="24"/>
  <c r="AF32" i="24"/>
  <c r="M32" i="24"/>
  <c r="V32" i="24"/>
  <c r="S32" i="24"/>
  <c r="S187" i="23"/>
  <c r="D197" i="23"/>
  <c r="H197" i="23" s="1"/>
  <c r="T197" i="23" s="1"/>
  <c r="D196" i="23"/>
  <c r="H196" i="23" s="1"/>
  <c r="P196" i="23" s="1"/>
  <c r="D195" i="23"/>
  <c r="H195" i="23" s="1"/>
  <c r="T195" i="23" s="1"/>
  <c r="AC46" i="20"/>
  <c r="L46" i="20"/>
  <c r="AA46" i="20"/>
  <c r="J46" i="20"/>
  <c r="M46" i="20"/>
  <c r="AE46" i="20"/>
  <c r="AB46" i="20"/>
  <c r="AD46" i="20"/>
  <c r="Q46" i="20"/>
  <c r="X46" i="20"/>
  <c r="O46" i="20"/>
  <c r="P199" i="23"/>
  <c r="Q199" i="23"/>
  <c r="X198" i="23"/>
  <c r="N198" i="23"/>
  <c r="AI199" i="23"/>
  <c r="AG199" i="23"/>
  <c r="AF199" i="23"/>
  <c r="AC198" i="23"/>
  <c r="S198" i="23"/>
  <c r="W198" i="23"/>
  <c r="AH198" i="23"/>
  <c r="R17" i="21"/>
  <c r="U12" i="21"/>
  <c r="U14" i="21"/>
  <c r="R21" i="21"/>
  <c r="S21" i="21"/>
  <c r="T21" i="21" s="1"/>
  <c r="V199" i="23"/>
  <c r="N46" i="20"/>
  <c r="AG46" i="20"/>
  <c r="W46" i="20"/>
  <c r="P18" i="23"/>
  <c r="S199" i="23"/>
  <c r="X199" i="23"/>
  <c r="P198" i="23"/>
  <c r="Q198" i="23"/>
  <c r="V198" i="23"/>
  <c r="AD199" i="23"/>
  <c r="AA199" i="23"/>
  <c r="Y199" i="23"/>
  <c r="AF198" i="23"/>
  <c r="AE198" i="23"/>
  <c r="Z198" i="23"/>
  <c r="S14" i="21"/>
  <c r="T14" i="21" s="1"/>
  <c r="R12" i="21"/>
  <c r="S17" i="21"/>
  <c r="T17" i="21" s="1"/>
  <c r="R14" i="21"/>
  <c r="S12" i="21"/>
  <c r="T12" i="21" s="1"/>
  <c r="AI190" i="23"/>
  <c r="U187" i="23"/>
  <c r="Y32" i="24"/>
  <c r="AB32" i="24"/>
  <c r="L32" i="24"/>
  <c r="O32" i="24"/>
  <c r="K32" i="24"/>
  <c r="Z32" i="24"/>
  <c r="U32" i="24"/>
  <c r="X32" i="24"/>
  <c r="AI50" i="21"/>
  <c r="AG189" i="23"/>
  <c r="U189" i="23"/>
  <c r="S48" i="20"/>
  <c r="P48" i="20"/>
  <c r="N190" i="23"/>
  <c r="Z190" i="23"/>
  <c r="AD48" i="20"/>
  <c r="W190" i="23"/>
  <c r="AG190" i="23"/>
  <c r="O48" i="20"/>
  <c r="R48" i="20"/>
  <c r="R190" i="23"/>
  <c r="AE189" i="23"/>
  <c r="Y190" i="23"/>
  <c r="AF190" i="23"/>
  <c r="N48" i="20"/>
  <c r="T189" i="23"/>
  <c r="O190" i="23"/>
  <c r="AA190" i="23"/>
  <c r="O189" i="23"/>
  <c r="AB190" i="23"/>
  <c r="T190" i="23"/>
  <c r="T48" i="20"/>
  <c r="AE48" i="20"/>
  <c r="U190" i="23"/>
  <c r="S190" i="23"/>
  <c r="AD190" i="23"/>
  <c r="AK190" i="23"/>
  <c r="X190" i="23"/>
  <c r="R23" i="26"/>
  <c r="S23" i="26" s="1"/>
  <c r="S22" i="25"/>
  <c r="T22" i="25" s="1"/>
  <c r="U21" i="25"/>
  <c r="U18" i="25"/>
  <c r="U15" i="25"/>
  <c r="U17" i="25"/>
  <c r="U16" i="25"/>
  <c r="V45" i="20"/>
  <c r="AC45" i="20"/>
  <c r="W45" i="20"/>
  <c r="M45" i="20"/>
  <c r="AB45" i="20"/>
  <c r="S45" i="20"/>
  <c r="AH45" i="20"/>
  <c r="R45" i="20"/>
  <c r="AF45" i="20"/>
  <c r="Y45" i="20"/>
  <c r="T45" i="20"/>
  <c r="N187" i="23"/>
  <c r="W187" i="23"/>
  <c r="AK187" i="23"/>
  <c r="AD187" i="23"/>
  <c r="O45" i="20"/>
  <c r="AD45" i="20"/>
  <c r="N45" i="20"/>
  <c r="X45" i="20"/>
  <c r="U45" i="20"/>
  <c r="L45" i="20"/>
  <c r="R187" i="23"/>
  <c r="P187" i="23"/>
  <c r="AC187" i="23"/>
  <c r="AJ187" i="23"/>
  <c r="AE187" i="23"/>
  <c r="AH187" i="23"/>
  <c r="AA45" i="20"/>
  <c r="K45" i="20"/>
  <c r="Z45" i="20"/>
  <c r="J45" i="20"/>
  <c r="P45" i="20"/>
  <c r="AG45" i="20"/>
  <c r="Q45" i="20"/>
  <c r="J34" i="21"/>
  <c r="V187" i="23"/>
  <c r="X187" i="23"/>
  <c r="Y187" i="23"/>
  <c r="AF187" i="23"/>
  <c r="AA187" i="23"/>
  <c r="AK186" i="23"/>
  <c r="AC186" i="23"/>
  <c r="AI54" i="24"/>
  <c r="V46" i="20"/>
  <c r="Y46" i="20"/>
  <c r="S46" i="20"/>
  <c r="T46" i="20"/>
  <c r="R46" i="20"/>
  <c r="U46" i="20"/>
  <c r="K46" i="20"/>
  <c r="AF46" i="20"/>
  <c r="P46" i="20"/>
  <c r="W189" i="23"/>
  <c r="N189" i="23"/>
  <c r="AA189" i="23"/>
  <c r="AC189" i="23"/>
  <c r="S189" i="23"/>
  <c r="R189" i="23"/>
  <c r="AL191" i="23"/>
  <c r="Y189" i="23"/>
  <c r="X189" i="23"/>
  <c r="AH189" i="23"/>
  <c r="AB189" i="23"/>
  <c r="AJ189" i="23"/>
  <c r="AD189" i="23"/>
  <c r="P189" i="23"/>
  <c r="Q189" i="23"/>
  <c r="V189" i="23"/>
  <c r="Q190" i="23"/>
  <c r="V190" i="23"/>
  <c r="Q187" i="23"/>
  <c r="O187" i="23"/>
  <c r="T187" i="23"/>
  <c r="M186" i="23"/>
  <c r="P190" i="23"/>
  <c r="AG187" i="23"/>
  <c r="AC190" i="23"/>
  <c r="Z189" i="23"/>
  <c r="AB187" i="23"/>
  <c r="AJ190" i="23"/>
  <c r="AK189" i="23"/>
  <c r="AI187" i="23"/>
  <c r="AE190" i="23"/>
  <c r="U40" i="24"/>
  <c r="AA40" i="24"/>
  <c r="O37" i="24"/>
  <c r="AC37" i="24"/>
  <c r="X37" i="24"/>
  <c r="N40" i="24"/>
  <c r="AB40" i="24"/>
  <c r="L40" i="24"/>
  <c r="R37" i="24"/>
  <c r="M37" i="24"/>
  <c r="S41" i="24"/>
  <c r="K40" i="24"/>
  <c r="Q40" i="24"/>
  <c r="X40" i="24"/>
  <c r="Z40" i="24"/>
  <c r="W40" i="24"/>
  <c r="AD37" i="24"/>
  <c r="N37" i="24"/>
  <c r="Y37" i="24"/>
  <c r="AA37" i="24"/>
  <c r="T37" i="24"/>
  <c r="Z41" i="24"/>
  <c r="AC41" i="24"/>
  <c r="M41" i="24"/>
  <c r="P41" i="24"/>
  <c r="N45" i="24"/>
  <c r="N55" i="24" s="1"/>
  <c r="R45" i="24"/>
  <c r="R55" i="24" s="1"/>
  <c r="V45" i="24"/>
  <c r="V55" i="24" s="1"/>
  <c r="Z45" i="24"/>
  <c r="Z55" i="24" s="1"/>
  <c r="AD45" i="24"/>
  <c r="AD55" i="24" s="1"/>
  <c r="L45" i="24"/>
  <c r="L55" i="24" s="1"/>
  <c r="T45" i="24"/>
  <c r="T55" i="24" s="1"/>
  <c r="O45" i="24"/>
  <c r="O55" i="24" s="1"/>
  <c r="S45" i="24"/>
  <c r="S55" i="24" s="1"/>
  <c r="W45" i="24"/>
  <c r="W55" i="24" s="1"/>
  <c r="AA45" i="24"/>
  <c r="AA55" i="24" s="1"/>
  <c r="AE45" i="24"/>
  <c r="AE55" i="24" s="1"/>
  <c r="P45" i="24"/>
  <c r="P55" i="24" s="1"/>
  <c r="X45" i="24"/>
  <c r="X55" i="24" s="1"/>
  <c r="AB45" i="24"/>
  <c r="AB55" i="24" s="1"/>
  <c r="U45" i="24"/>
  <c r="U55" i="24" s="1"/>
  <c r="J45" i="24"/>
  <c r="J55" i="24" s="1"/>
  <c r="D81" i="40" s="1"/>
  <c r="AC45" i="24"/>
  <c r="AC55" i="24" s="1"/>
  <c r="Q45" i="24"/>
  <c r="Q55" i="24" s="1"/>
  <c r="Y45" i="24"/>
  <c r="Y55" i="24" s="1"/>
  <c r="M45" i="24"/>
  <c r="M55" i="24" s="1"/>
  <c r="K37" i="24"/>
  <c r="AC40" i="24"/>
  <c r="M40" i="24"/>
  <c r="T40" i="24"/>
  <c r="R40" i="24"/>
  <c r="S40" i="24"/>
  <c r="W41" i="24"/>
  <c r="AE34" i="24"/>
  <c r="O34" i="24"/>
  <c r="Z34" i="24"/>
  <c r="AB34" i="24"/>
  <c r="O41" i="24"/>
  <c r="Z37" i="24"/>
  <c r="AE37" i="24"/>
  <c r="U37" i="24"/>
  <c r="J37" i="24"/>
  <c r="V41" i="24"/>
  <c r="Y41" i="24"/>
  <c r="AB41" i="24"/>
  <c r="J32" i="21"/>
  <c r="O186" i="23"/>
  <c r="U186" i="23"/>
  <c r="AB186" i="23"/>
  <c r="AE186" i="23"/>
  <c r="AH186" i="23"/>
  <c r="AG186" i="23"/>
  <c r="AJ186" i="23"/>
  <c r="AI189" i="23"/>
  <c r="W186" i="23"/>
  <c r="R186" i="23"/>
  <c r="AA186" i="23"/>
  <c r="AD186" i="23"/>
  <c r="N186" i="23"/>
  <c r="AI53" i="24"/>
  <c r="AI49" i="24"/>
  <c r="AI47" i="24"/>
  <c r="K55" i="24"/>
  <c r="AI52" i="24"/>
  <c r="AI48" i="24"/>
  <c r="AI50" i="24"/>
  <c r="AI46" i="24"/>
  <c r="AI35" i="24"/>
  <c r="AI36" i="24"/>
  <c r="AI51" i="24"/>
  <c r="AI39" i="24"/>
  <c r="AI38" i="24"/>
  <c r="AH47" i="20"/>
  <c r="R47" i="20"/>
  <c r="J47" i="20"/>
  <c r="V47" i="20"/>
  <c r="AD47" i="20"/>
  <c r="N47" i="20"/>
  <c r="Z47" i="20"/>
  <c r="O47" i="20"/>
  <c r="AE47" i="20"/>
  <c r="P47" i="20"/>
  <c r="AF47" i="20"/>
  <c r="M47" i="20"/>
  <c r="AC47" i="20"/>
  <c r="W47" i="20"/>
  <c r="X47" i="20"/>
  <c r="K47" i="20"/>
  <c r="L47" i="20"/>
  <c r="Y47" i="20"/>
  <c r="S47" i="20"/>
  <c r="T47" i="20"/>
  <c r="Q47" i="20"/>
  <c r="U47" i="20"/>
  <c r="AG47" i="20"/>
  <c r="AA47" i="20"/>
  <c r="AB47" i="20"/>
  <c r="AC188" i="23"/>
  <c r="Z188" i="23"/>
  <c r="AH188" i="23"/>
  <c r="AE188" i="23"/>
  <c r="AF188" i="23"/>
  <c r="AJ188" i="23"/>
  <c r="AK188" i="23"/>
  <c r="Y188" i="23"/>
  <c r="AG188" i="23"/>
  <c r="AD188" i="23"/>
  <c r="AA188" i="23"/>
  <c r="AB188" i="23"/>
  <c r="AI188" i="23"/>
  <c r="Y48" i="20"/>
  <c r="U48" i="20"/>
  <c r="Q48" i="20"/>
  <c r="AC48" i="20"/>
  <c r="M48" i="20"/>
  <c r="AG48" i="20"/>
  <c r="AB48" i="20"/>
  <c r="L48" i="20"/>
  <c r="AA48" i="20"/>
  <c r="K48" i="20"/>
  <c r="Z48" i="20"/>
  <c r="J48" i="20"/>
  <c r="P186" i="23"/>
  <c r="S186" i="23"/>
  <c r="V186" i="23"/>
  <c r="Z186" i="23"/>
  <c r="Y186" i="23"/>
  <c r="AE49" i="20"/>
  <c r="AA49" i="20"/>
  <c r="W49" i="20"/>
  <c r="S49" i="20"/>
  <c r="O49" i="20"/>
  <c r="K49" i="20"/>
  <c r="Z49" i="20"/>
  <c r="N49" i="20"/>
  <c r="U49" i="20"/>
  <c r="AF49" i="20"/>
  <c r="AB49" i="20"/>
  <c r="X49" i="20"/>
  <c r="T49" i="20"/>
  <c r="P49" i="20"/>
  <c r="L49" i="20"/>
  <c r="AH49" i="20"/>
  <c r="AD49" i="20"/>
  <c r="V49" i="20"/>
  <c r="R49" i="20"/>
  <c r="J49" i="20"/>
  <c r="AG49" i="20"/>
  <c r="AC49" i="20"/>
  <c r="Y49" i="20"/>
  <c r="Q49" i="20"/>
  <c r="M49" i="20"/>
  <c r="X48" i="20"/>
  <c r="W48" i="20"/>
  <c r="V48" i="20"/>
  <c r="T186" i="23"/>
  <c r="X186" i="23"/>
  <c r="Q186" i="23"/>
  <c r="AF186" i="23"/>
  <c r="AI186" i="23"/>
  <c r="AF48" i="20"/>
  <c r="U188" i="23"/>
  <c r="Q188" i="23"/>
  <c r="X188" i="23"/>
  <c r="T188" i="23"/>
  <c r="P188" i="23"/>
  <c r="W188" i="23"/>
  <c r="S188" i="23"/>
  <c r="O188" i="23"/>
  <c r="N188" i="23"/>
  <c r="V188" i="23"/>
  <c r="R188" i="23"/>
  <c r="AL200" i="23"/>
  <c r="AI47" i="21"/>
  <c r="AI48" i="21"/>
  <c r="Y55" i="21"/>
  <c r="S79" i="40" s="1"/>
  <c r="AI49" i="21"/>
  <c r="J33" i="21"/>
  <c r="AI66" i="20"/>
  <c r="AI65" i="20"/>
  <c r="AI54" i="20"/>
  <c r="AI52" i="20"/>
  <c r="AI64" i="20"/>
  <c r="AI53" i="20"/>
  <c r="AI67" i="20"/>
  <c r="Q24" i="22"/>
  <c r="K31" i="40" l="1"/>
  <c r="N16" i="40"/>
  <c r="AI63" i="20"/>
  <c r="W55" i="21"/>
  <c r="Q79" i="40" s="1"/>
  <c r="P68" i="20"/>
  <c r="AI60" i="20"/>
  <c r="R68" i="20"/>
  <c r="L78" i="5" s="1"/>
  <c r="X68" i="20"/>
  <c r="R78" i="40" s="1"/>
  <c r="AF68" i="20"/>
  <c r="Z78" i="40" s="1"/>
  <c r="AB68" i="20"/>
  <c r="V78" i="5" s="1"/>
  <c r="AI62" i="20"/>
  <c r="AI61" i="20"/>
  <c r="U68" i="20"/>
  <c r="O78" i="5" s="1"/>
  <c r="AE68" i="20"/>
  <c r="Y78" i="5" s="1"/>
  <c r="V68" i="20"/>
  <c r="P78" i="40" s="1"/>
  <c r="AG68" i="20"/>
  <c r="AA78" i="5" s="1"/>
  <c r="O68" i="20"/>
  <c r="I78" i="40" s="1"/>
  <c r="AA68" i="20"/>
  <c r="U78" i="5" s="1"/>
  <c r="S68" i="20"/>
  <c r="M78" i="5" s="1"/>
  <c r="J68" i="20"/>
  <c r="D78" i="40" s="1"/>
  <c r="W68" i="20"/>
  <c r="Q78" i="40" s="1"/>
  <c r="Y68" i="20"/>
  <c r="S78" i="5" s="1"/>
  <c r="F21" i="40"/>
  <c r="K13" i="42" s="1"/>
  <c r="K68" i="20"/>
  <c r="E78" i="5" s="1"/>
  <c r="Q35" i="20"/>
  <c r="T35" i="20"/>
  <c r="R35" i="20"/>
  <c r="S35" i="20" s="1"/>
  <c r="O55" i="21"/>
  <c r="I79" i="40" s="1"/>
  <c r="AF55" i="21"/>
  <c r="Z79" i="40" s="1"/>
  <c r="V55" i="21"/>
  <c r="P79" i="40" s="1"/>
  <c r="AA55" i="21"/>
  <c r="U79" i="40" s="1"/>
  <c r="F28" i="5"/>
  <c r="T68" i="20"/>
  <c r="N78" i="5" s="1"/>
  <c r="L68" i="20"/>
  <c r="F78" i="40" s="1"/>
  <c r="J170" i="41"/>
  <c r="T19" i="41"/>
  <c r="U19" i="41"/>
  <c r="V19" i="41" s="1"/>
  <c r="U145" i="41"/>
  <c r="V145" i="41" s="1"/>
  <c r="T145" i="41"/>
  <c r="Z68" i="20"/>
  <c r="T78" i="5" s="1"/>
  <c r="AH68" i="20"/>
  <c r="AB78" i="40" s="1"/>
  <c r="AC68" i="20"/>
  <c r="W78" i="40" s="1"/>
  <c r="M68" i="20"/>
  <c r="G78" i="40" s="1"/>
  <c r="J24" i="34"/>
  <c r="T22" i="34" s="1"/>
  <c r="AE55" i="21"/>
  <c r="Y79" i="40" s="1"/>
  <c r="AH55" i="21"/>
  <c r="AB79" i="40" s="1"/>
  <c r="AD68" i="20"/>
  <c r="X78" i="40" s="1"/>
  <c r="N55" i="21"/>
  <c r="H79" i="40" s="1"/>
  <c r="Q68" i="20"/>
  <c r="K78" i="5" s="1"/>
  <c r="AI45" i="21"/>
  <c r="AI59" i="20"/>
  <c r="S81" i="5"/>
  <c r="S81" i="40"/>
  <c r="Y81" i="5"/>
  <c r="Y81" i="40"/>
  <c r="V81" i="5"/>
  <c r="V81" i="40"/>
  <c r="P81" i="5"/>
  <c r="P81" i="40"/>
  <c r="AA81" i="5"/>
  <c r="AA81" i="40"/>
  <c r="O81" i="5"/>
  <c r="O81" i="40"/>
  <c r="T81" i="5"/>
  <c r="T81" i="40"/>
  <c r="AB81" i="5"/>
  <c r="AB81" i="40"/>
  <c r="K81" i="5"/>
  <c r="K81" i="40"/>
  <c r="N81" i="5"/>
  <c r="N81" i="40"/>
  <c r="W81" i="5"/>
  <c r="W81" i="40"/>
  <c r="R81" i="5"/>
  <c r="R81" i="40"/>
  <c r="F81" i="5"/>
  <c r="F81" i="40"/>
  <c r="L81" i="5"/>
  <c r="L81" i="40"/>
  <c r="Z81" i="5"/>
  <c r="Z81" i="40"/>
  <c r="I81" i="5"/>
  <c r="I81" i="40"/>
  <c r="E81" i="5"/>
  <c r="E81" i="40"/>
  <c r="U81" i="5"/>
  <c r="U81" i="40"/>
  <c r="Q81" i="5"/>
  <c r="Q81" i="40"/>
  <c r="N68" i="20"/>
  <c r="H78" i="5" s="1"/>
  <c r="G81" i="5"/>
  <c r="G81" i="40"/>
  <c r="J81" i="5"/>
  <c r="J81" i="40"/>
  <c r="M81" i="5"/>
  <c r="M81" i="40"/>
  <c r="X81" i="5"/>
  <c r="X81" i="40"/>
  <c r="H81" i="5"/>
  <c r="H81" i="40"/>
  <c r="Z78" i="5"/>
  <c r="L78" i="40"/>
  <c r="R78" i="5"/>
  <c r="J78" i="5"/>
  <c r="J78" i="40"/>
  <c r="J55" i="21"/>
  <c r="D79" i="40" s="1"/>
  <c r="AB55" i="21"/>
  <c r="V79" i="40" s="1"/>
  <c r="AG42" i="24"/>
  <c r="AA67" i="40" s="1"/>
  <c r="AD55" i="21"/>
  <c r="X79" i="40" s="1"/>
  <c r="U55" i="21"/>
  <c r="T55" i="21"/>
  <c r="N79" i="40" s="1"/>
  <c r="S55" i="21"/>
  <c r="AG55" i="21"/>
  <c r="M55" i="21"/>
  <c r="G79" i="40" s="1"/>
  <c r="AI53" i="21"/>
  <c r="R55" i="21"/>
  <c r="L79" i="40" s="1"/>
  <c r="AI40" i="21"/>
  <c r="Z55" i="21"/>
  <c r="T79" i="40" s="1"/>
  <c r="L55" i="21"/>
  <c r="F79" i="40" s="1"/>
  <c r="X55" i="21"/>
  <c r="R79" i="40" s="1"/>
  <c r="K55" i="21"/>
  <c r="K79" i="5"/>
  <c r="J79" i="5"/>
  <c r="S79" i="5"/>
  <c r="Z79" i="5"/>
  <c r="Q79" i="5"/>
  <c r="W79" i="5"/>
  <c r="T22" i="24"/>
  <c r="Q22" i="24"/>
  <c r="R22" i="24"/>
  <c r="S22" i="24" s="1"/>
  <c r="AH42" i="24"/>
  <c r="AB67" i="40" s="1"/>
  <c r="N42" i="24"/>
  <c r="H67" i="40" s="1"/>
  <c r="AI58" i="20"/>
  <c r="AF42" i="24"/>
  <c r="Z67" i="40" s="1"/>
  <c r="AI33" i="24"/>
  <c r="AI38" i="21"/>
  <c r="AI39" i="21"/>
  <c r="AI46" i="21"/>
  <c r="Q42" i="24"/>
  <c r="K67" i="40" s="1"/>
  <c r="AK196" i="23"/>
  <c r="P42" i="24"/>
  <c r="J67" i="40" s="1"/>
  <c r="AD42" i="24"/>
  <c r="X67" i="40" s="1"/>
  <c r="AF195" i="23"/>
  <c r="AJ195" i="23"/>
  <c r="AB195" i="23"/>
  <c r="AH195" i="23"/>
  <c r="AC195" i="23"/>
  <c r="AD195" i="23"/>
  <c r="AG195" i="23"/>
  <c r="AI195" i="23"/>
  <c r="S197" i="23"/>
  <c r="AE197" i="23"/>
  <c r="AH196" i="23"/>
  <c r="AB196" i="23"/>
  <c r="Z195" i="23"/>
  <c r="AE196" i="23"/>
  <c r="AJ196" i="23"/>
  <c r="AI196" i="23"/>
  <c r="AA196" i="23"/>
  <c r="S23" i="21"/>
  <c r="T23" i="21" s="1"/>
  <c r="AD196" i="23"/>
  <c r="AG196" i="23"/>
  <c r="U23" i="21"/>
  <c r="V42" i="24"/>
  <c r="P67" i="40" s="1"/>
  <c r="AA195" i="23"/>
  <c r="AF196" i="23"/>
  <c r="Y196" i="23"/>
  <c r="AE195" i="23"/>
  <c r="AE201" i="23" s="1"/>
  <c r="Y195" i="23"/>
  <c r="R195" i="23"/>
  <c r="Z196" i="23"/>
  <c r="L42" i="24"/>
  <c r="F67" i="40" s="1"/>
  <c r="AK197" i="23"/>
  <c r="X197" i="23"/>
  <c r="Z197" i="23"/>
  <c r="AC197" i="23"/>
  <c r="AA197" i="23"/>
  <c r="Q197" i="23"/>
  <c r="AD197" i="23"/>
  <c r="O197" i="23"/>
  <c r="R197" i="23"/>
  <c r="AB197" i="23"/>
  <c r="AG197" i="23"/>
  <c r="AF197" i="23"/>
  <c r="Y197" i="23"/>
  <c r="U197" i="23"/>
  <c r="W197" i="23"/>
  <c r="AH197" i="23"/>
  <c r="AI197" i="23"/>
  <c r="P197" i="23"/>
  <c r="M197" i="23"/>
  <c r="V197" i="23"/>
  <c r="AJ197" i="23"/>
  <c r="N197" i="23"/>
  <c r="S196" i="23"/>
  <c r="Q196" i="23"/>
  <c r="T196" i="23"/>
  <c r="T201" i="23" s="1"/>
  <c r="AC196" i="23"/>
  <c r="U196" i="23"/>
  <c r="M196" i="23"/>
  <c r="R196" i="23"/>
  <c r="X196" i="23"/>
  <c r="O196" i="23"/>
  <c r="V196" i="23"/>
  <c r="W196" i="23"/>
  <c r="N196" i="23"/>
  <c r="U195" i="23"/>
  <c r="V195" i="23"/>
  <c r="O195" i="23"/>
  <c r="Q195" i="23"/>
  <c r="M195" i="23"/>
  <c r="S195" i="23"/>
  <c r="N195" i="23"/>
  <c r="W195" i="23"/>
  <c r="P195" i="23"/>
  <c r="AL198" i="23"/>
  <c r="AL199" i="23"/>
  <c r="AK195" i="23"/>
  <c r="X195" i="23"/>
  <c r="AI37" i="21"/>
  <c r="R23" i="21"/>
  <c r="Q12" i="22"/>
  <c r="S18" i="23"/>
  <c r="T18" i="23" s="1"/>
  <c r="AI36" i="21"/>
  <c r="U42" i="24"/>
  <c r="O67" i="40" s="1"/>
  <c r="R18" i="23"/>
  <c r="U18" i="23"/>
  <c r="AI32" i="24"/>
  <c r="T42" i="24"/>
  <c r="N67" i="40" s="1"/>
  <c r="N55" i="20"/>
  <c r="H64" i="40" s="1"/>
  <c r="P55" i="20"/>
  <c r="J64" i="40" s="1"/>
  <c r="S42" i="24"/>
  <c r="M67" i="40" s="1"/>
  <c r="W55" i="20"/>
  <c r="Q64" i="40" s="1"/>
  <c r="AI34" i="21"/>
  <c r="AE55" i="20"/>
  <c r="Y64" i="40" s="1"/>
  <c r="W42" i="24"/>
  <c r="Q67" i="40" s="1"/>
  <c r="U22" i="25"/>
  <c r="T23" i="26"/>
  <c r="AI45" i="20"/>
  <c r="L55" i="20"/>
  <c r="F64" i="40" s="1"/>
  <c r="T55" i="20"/>
  <c r="N64" i="40" s="1"/>
  <c r="AG192" i="23"/>
  <c r="X66" i="40" s="1"/>
  <c r="AE42" i="24"/>
  <c r="Y67" i="40" s="1"/>
  <c r="AL190" i="23"/>
  <c r="R42" i="24"/>
  <c r="L67" i="40" s="1"/>
  <c r="W42" i="21"/>
  <c r="Q65" i="40" s="1"/>
  <c r="AK192" i="23"/>
  <c r="AB66" i="40" s="1"/>
  <c r="R192" i="23"/>
  <c r="I66" i="40" s="1"/>
  <c r="AJ192" i="23"/>
  <c r="AA66" i="40" s="1"/>
  <c r="AH42" i="21"/>
  <c r="AB65" i="40" s="1"/>
  <c r="R55" i="20"/>
  <c r="L64" i="40" s="1"/>
  <c r="Z192" i="23"/>
  <c r="Q66" i="40" s="1"/>
  <c r="AC192" i="23"/>
  <c r="T66" i="40" s="1"/>
  <c r="Z42" i="24"/>
  <c r="T67" i="40" s="1"/>
  <c r="K42" i="24"/>
  <c r="E67" i="40" s="1"/>
  <c r="AI37" i="24"/>
  <c r="X42" i="24"/>
  <c r="R67" i="40" s="1"/>
  <c r="R42" i="21"/>
  <c r="L65" i="40" s="1"/>
  <c r="Y42" i="21"/>
  <c r="S65" i="40" s="1"/>
  <c r="AI35" i="21"/>
  <c r="AE42" i="21"/>
  <c r="Y65" i="40" s="1"/>
  <c r="AG42" i="21"/>
  <c r="AA65" i="40" s="1"/>
  <c r="L42" i="21"/>
  <c r="F65" i="40" s="1"/>
  <c r="AD42" i="21"/>
  <c r="X65" i="40" s="1"/>
  <c r="AF42" i="21"/>
  <c r="Z65" i="40" s="1"/>
  <c r="K42" i="21"/>
  <c r="E65" i="40" s="1"/>
  <c r="N42" i="21"/>
  <c r="H65" i="40" s="1"/>
  <c r="AC42" i="21"/>
  <c r="W65" i="40" s="1"/>
  <c r="AB192" i="23"/>
  <c r="S66" i="40" s="1"/>
  <c r="AL187" i="23"/>
  <c r="AI46" i="20"/>
  <c r="AC55" i="20"/>
  <c r="W64" i="40" s="1"/>
  <c r="AH55" i="20"/>
  <c r="AB64" i="40" s="1"/>
  <c r="U55" i="20"/>
  <c r="O64" i="40" s="1"/>
  <c r="Y55" i="20"/>
  <c r="S64" i="40" s="1"/>
  <c r="M42" i="24"/>
  <c r="G67" i="40" s="1"/>
  <c r="AA42" i="24"/>
  <c r="U67" i="40" s="1"/>
  <c r="AI41" i="24"/>
  <c r="O42" i="24"/>
  <c r="I67" i="40" s="1"/>
  <c r="AC42" i="24"/>
  <c r="W67" i="40" s="1"/>
  <c r="Y42" i="24"/>
  <c r="S67" i="40" s="1"/>
  <c r="AB42" i="24"/>
  <c r="V67" i="40" s="1"/>
  <c r="Q55" i="20"/>
  <c r="K64" i="40" s="1"/>
  <c r="AB55" i="20"/>
  <c r="V64" i="40" s="1"/>
  <c r="AL189" i="23"/>
  <c r="Q192" i="23"/>
  <c r="H66" i="40" s="1"/>
  <c r="AF192" i="23"/>
  <c r="W66" i="40" s="1"/>
  <c r="AA192" i="23"/>
  <c r="R66" i="40" s="1"/>
  <c r="J42" i="24"/>
  <c r="D67" i="40" s="1"/>
  <c r="AI34" i="24"/>
  <c r="AI45" i="24"/>
  <c r="AI55" i="24" s="1"/>
  <c r="AH192" i="23"/>
  <c r="Y66" i="40" s="1"/>
  <c r="Y192" i="23"/>
  <c r="P66" i="40" s="1"/>
  <c r="AE192" i="23"/>
  <c r="V66" i="40" s="1"/>
  <c r="K55" i="20"/>
  <c r="E64" i="40" s="1"/>
  <c r="O55" i="20"/>
  <c r="I64" i="40" s="1"/>
  <c r="V55" i="20"/>
  <c r="P64" i="40" s="1"/>
  <c r="Q22" i="22"/>
  <c r="T13" i="22"/>
  <c r="T17" i="22"/>
  <c r="R13" i="22"/>
  <c r="S13" i="22" s="1"/>
  <c r="Q21" i="22"/>
  <c r="T16" i="22"/>
  <c r="Q16" i="22"/>
  <c r="T22" i="22"/>
  <c r="R12" i="22"/>
  <c r="S12" i="22" s="1"/>
  <c r="R20" i="22"/>
  <c r="S20" i="22" s="1"/>
  <c r="R21" i="22"/>
  <c r="S21" i="22" s="1"/>
  <c r="R14" i="22"/>
  <c r="S14" i="22" s="1"/>
  <c r="T14" i="22"/>
  <c r="R22" i="22"/>
  <c r="S22" i="22" s="1"/>
  <c r="R24" i="22"/>
  <c r="S24" i="22" s="1"/>
  <c r="R17" i="22"/>
  <c r="S17" i="22" s="1"/>
  <c r="Q20" i="22"/>
  <c r="Q14" i="22"/>
  <c r="T21" i="22"/>
  <c r="R18" i="22"/>
  <c r="S18" i="22" s="1"/>
  <c r="T20" i="22"/>
  <c r="Q18" i="22"/>
  <c r="Q17" i="22"/>
  <c r="T24" i="22"/>
  <c r="T12" i="22"/>
  <c r="T18" i="22"/>
  <c r="Q13" i="22"/>
  <c r="R16" i="22"/>
  <c r="S16" i="22" s="1"/>
  <c r="V42" i="21"/>
  <c r="P65" i="40" s="1"/>
  <c r="T42" i="21"/>
  <c r="N65" i="40" s="1"/>
  <c r="AB42" i="21"/>
  <c r="V65" i="40" s="1"/>
  <c r="S42" i="21"/>
  <c r="M65" i="40" s="1"/>
  <c r="X42" i="21"/>
  <c r="R65" i="40" s="1"/>
  <c r="U42" i="21"/>
  <c r="O65" i="40" s="1"/>
  <c r="AI32" i="21"/>
  <c r="M42" i="21"/>
  <c r="G65" i="40" s="1"/>
  <c r="Z42" i="21"/>
  <c r="T65" i="40" s="1"/>
  <c r="AA42" i="21"/>
  <c r="U65" i="40" s="1"/>
  <c r="J42" i="21"/>
  <c r="D65" i="40" s="1"/>
  <c r="P42" i="21"/>
  <c r="J65" i="40" s="1"/>
  <c r="Q42" i="21"/>
  <c r="K65" i="40" s="1"/>
  <c r="P192" i="23"/>
  <c r="G66" i="40" s="1"/>
  <c r="AA55" i="20"/>
  <c r="U64" i="40" s="1"/>
  <c r="M55" i="20"/>
  <c r="G64" i="40" s="1"/>
  <c r="AD192" i="23"/>
  <c r="U66" i="40" s="1"/>
  <c r="AG55" i="20"/>
  <c r="AA64" i="40" s="1"/>
  <c r="S55" i="20"/>
  <c r="M64" i="40" s="1"/>
  <c r="X55" i="20"/>
  <c r="R64" i="40" s="1"/>
  <c r="AF55" i="20"/>
  <c r="Z64" i="40" s="1"/>
  <c r="J55" i="20"/>
  <c r="D64" i="40" s="1"/>
  <c r="O42" i="21"/>
  <c r="I65" i="40" s="1"/>
  <c r="O192" i="23"/>
  <c r="F66" i="40" s="1"/>
  <c r="T192" i="23"/>
  <c r="K66" i="40" s="1"/>
  <c r="U192" i="23"/>
  <c r="L66" i="40" s="1"/>
  <c r="AL186" i="23"/>
  <c r="AI192" i="23"/>
  <c r="Z66" i="40" s="1"/>
  <c r="AD55" i="20"/>
  <c r="X64" i="40" s="1"/>
  <c r="AI40" i="24"/>
  <c r="AI48" i="20"/>
  <c r="Z55" i="20"/>
  <c r="T64" i="40" s="1"/>
  <c r="AI49" i="20"/>
  <c r="S192" i="23"/>
  <c r="J66" i="40" s="1"/>
  <c r="X192" i="23"/>
  <c r="O66" i="40" s="1"/>
  <c r="V192" i="23"/>
  <c r="M66" i="40" s="1"/>
  <c r="N192" i="23"/>
  <c r="E66" i="40" s="1"/>
  <c r="W192" i="23"/>
  <c r="N66" i="40" s="1"/>
  <c r="M192" i="23"/>
  <c r="D66" i="40" s="1"/>
  <c r="AL188" i="23"/>
  <c r="AI33" i="21"/>
  <c r="AI50" i="20"/>
  <c r="AI47" i="20"/>
  <c r="O8" i="41" l="1"/>
  <c r="P8" i="41" s="1"/>
  <c r="AB79" i="5"/>
  <c r="Y79" i="5"/>
  <c r="I79" i="5"/>
  <c r="O10" i="41"/>
  <c r="S78" i="40"/>
  <c r="U78" i="40"/>
  <c r="Y78" i="40"/>
  <c r="V78" i="40"/>
  <c r="Q78" i="5"/>
  <c r="I78" i="5"/>
  <c r="P78" i="5"/>
  <c r="O78" i="40"/>
  <c r="M78" i="40"/>
  <c r="AA78" i="40"/>
  <c r="E78" i="40"/>
  <c r="F78" i="5"/>
  <c r="N78" i="40"/>
  <c r="W78" i="5"/>
  <c r="AB78" i="5"/>
  <c r="U79" i="5"/>
  <c r="P79" i="5"/>
  <c r="T78" i="40"/>
  <c r="H78" i="40"/>
  <c r="G78" i="5"/>
  <c r="X78" i="5"/>
  <c r="AI68" i="20"/>
  <c r="V79" i="5"/>
  <c r="N79" i="5"/>
  <c r="H79" i="5"/>
  <c r="K78" i="40"/>
  <c r="AC81" i="40"/>
  <c r="G79" i="5"/>
  <c r="T79" i="5"/>
  <c r="AA68" i="5"/>
  <c r="AD64" i="40"/>
  <c r="AC64" i="40"/>
  <c r="AC67" i="40"/>
  <c r="AD67" i="40"/>
  <c r="V80" i="5"/>
  <c r="V80" i="40"/>
  <c r="AD66" i="40"/>
  <c r="AC66" i="40"/>
  <c r="K80" i="5"/>
  <c r="K80" i="40"/>
  <c r="E79" i="5"/>
  <c r="E79" i="40"/>
  <c r="AA79" i="5"/>
  <c r="AA79" i="40"/>
  <c r="M79" i="5"/>
  <c r="M79" i="40"/>
  <c r="X79" i="5"/>
  <c r="O79" i="5"/>
  <c r="O79" i="40"/>
  <c r="AC65" i="40"/>
  <c r="AD65" i="40"/>
  <c r="AI55" i="21"/>
  <c r="F79" i="5"/>
  <c r="L79" i="5"/>
  <c r="R79" i="5"/>
  <c r="V68" i="5"/>
  <c r="AA66" i="5"/>
  <c r="T68" i="5"/>
  <c r="X67" i="5"/>
  <c r="X68" i="5"/>
  <c r="H68" i="5"/>
  <c r="O67" i="5"/>
  <c r="T65" i="5"/>
  <c r="Z67" i="5"/>
  <c r="F67" i="5"/>
  <c r="R65" i="5"/>
  <c r="G65" i="5"/>
  <c r="J66" i="5"/>
  <c r="G66" i="5"/>
  <c r="M66" i="5"/>
  <c r="P65" i="5"/>
  <c r="P67" i="5"/>
  <c r="S68" i="5"/>
  <c r="U68" i="5"/>
  <c r="AB65" i="5"/>
  <c r="S67" i="5"/>
  <c r="Z66" i="5"/>
  <c r="Y66" i="5"/>
  <c r="R68" i="5"/>
  <c r="T67" i="5"/>
  <c r="AA67" i="5"/>
  <c r="L68" i="5"/>
  <c r="N65" i="5"/>
  <c r="Q65" i="5"/>
  <c r="N68" i="5"/>
  <c r="O68" i="5"/>
  <c r="J68" i="5"/>
  <c r="AB68" i="5"/>
  <c r="X65" i="5"/>
  <c r="Z65" i="5"/>
  <c r="K66" i="5"/>
  <c r="P66" i="5"/>
  <c r="O65" i="5"/>
  <c r="Q66" i="5"/>
  <c r="I65" i="5"/>
  <c r="Y67" i="5"/>
  <c r="R67" i="5"/>
  <c r="V65" i="5"/>
  <c r="W68" i="5"/>
  <c r="G68" i="5"/>
  <c r="W65" i="5"/>
  <c r="W66" i="5"/>
  <c r="X66" i="5"/>
  <c r="Q67" i="5"/>
  <c r="I67" i="5"/>
  <c r="F65" i="5"/>
  <c r="Q68" i="5"/>
  <c r="M68" i="5"/>
  <c r="F68" i="5"/>
  <c r="P68" i="5"/>
  <c r="Z68" i="5"/>
  <c r="M67" i="5"/>
  <c r="K67" i="5"/>
  <c r="U67" i="5"/>
  <c r="T66" i="5"/>
  <c r="R66" i="5"/>
  <c r="V67" i="5"/>
  <c r="H67" i="5"/>
  <c r="E66" i="5"/>
  <c r="L66" i="5"/>
  <c r="AB66" i="5"/>
  <c r="H65" i="5"/>
  <c r="N67" i="5"/>
  <c r="J67" i="5"/>
  <c r="I66" i="5"/>
  <c r="M65" i="5"/>
  <c r="U65" i="5"/>
  <c r="V66" i="5"/>
  <c r="E67" i="5"/>
  <c r="L67" i="5"/>
  <c r="AA65" i="5"/>
  <c r="G67" i="5"/>
  <c r="U66" i="5"/>
  <c r="O66" i="5"/>
  <c r="N66" i="5"/>
  <c r="E65" i="5"/>
  <c r="W67" i="5"/>
  <c r="K65" i="5"/>
  <c r="I68" i="5"/>
  <c r="S65" i="5"/>
  <c r="H66" i="5"/>
  <c r="F66" i="5"/>
  <c r="S66" i="5"/>
  <c r="E68" i="5"/>
  <c r="L65" i="5"/>
  <c r="AB67" i="5"/>
  <c r="Y68" i="5"/>
  <c r="Y65" i="5"/>
  <c r="J65" i="5"/>
  <c r="K68" i="5"/>
  <c r="AB201" i="23"/>
  <c r="AJ201" i="23"/>
  <c r="Z201" i="23"/>
  <c r="R201" i="23"/>
  <c r="AG201" i="23"/>
  <c r="AD201" i="23"/>
  <c r="AI201" i="23"/>
  <c r="AH201" i="23"/>
  <c r="AF201" i="23"/>
  <c r="Y201" i="23"/>
  <c r="AA201" i="23"/>
  <c r="Q201" i="23"/>
  <c r="AK201" i="23"/>
  <c r="AC201" i="23"/>
  <c r="AL197" i="23"/>
  <c r="P201" i="23"/>
  <c r="U201" i="23"/>
  <c r="W201" i="23"/>
  <c r="S201" i="23"/>
  <c r="AL196" i="23"/>
  <c r="N201" i="23"/>
  <c r="O201" i="23"/>
  <c r="M201" i="23"/>
  <c r="D80" i="40" s="1"/>
  <c r="X201" i="23"/>
  <c r="V201" i="23"/>
  <c r="AL195" i="23"/>
  <c r="AI42" i="24"/>
  <c r="AI42" i="21"/>
  <c r="AL192" i="23"/>
  <c r="AI55" i="20"/>
  <c r="T36" i="22"/>
  <c r="R36" i="22"/>
  <c r="Q36" i="22"/>
  <c r="F17" i="35" l="1"/>
  <c r="I14" i="34" s="1"/>
  <c r="J14" i="34" s="1"/>
  <c r="T14" i="34" s="1"/>
  <c r="S36" i="22"/>
  <c r="P9" i="41"/>
  <c r="G9" i="35"/>
  <c r="G13" i="35"/>
  <c r="G17" i="35"/>
  <c r="G12" i="35"/>
  <c r="G10" i="35"/>
  <c r="G14" i="35"/>
  <c r="G8" i="35"/>
  <c r="G11" i="35"/>
  <c r="G15" i="35"/>
  <c r="G16" i="35"/>
  <c r="AC78" i="40"/>
  <c r="P10" i="41"/>
  <c r="D11" i="36"/>
  <c r="I20" i="36" s="1"/>
  <c r="E21" i="36" s="1"/>
  <c r="C21" i="36" s="1"/>
  <c r="D16" i="42"/>
  <c r="D17" i="42"/>
  <c r="F22" i="35"/>
  <c r="F8" i="35"/>
  <c r="H12" i="34" s="1"/>
  <c r="J12" i="34" s="1"/>
  <c r="H80" i="5"/>
  <c r="H80" i="40"/>
  <c r="I80" i="5"/>
  <c r="I80" i="40"/>
  <c r="J80" i="5"/>
  <c r="J80" i="40"/>
  <c r="R80" i="5"/>
  <c r="R80" i="40"/>
  <c r="Z80" i="5"/>
  <c r="Z80" i="40"/>
  <c r="Q80" i="5"/>
  <c r="Q80" i="40"/>
  <c r="G80" i="5"/>
  <c r="G80" i="40"/>
  <c r="F80" i="5"/>
  <c r="F80" i="40"/>
  <c r="N80" i="5"/>
  <c r="N80" i="40"/>
  <c r="T80" i="5"/>
  <c r="T80" i="40"/>
  <c r="P80" i="5"/>
  <c r="P80" i="40"/>
  <c r="U80" i="5"/>
  <c r="U80" i="40"/>
  <c r="AA80" i="5"/>
  <c r="AA80" i="40"/>
  <c r="O80" i="5"/>
  <c r="O80" i="40"/>
  <c r="Y80" i="5"/>
  <c r="Y80" i="40"/>
  <c r="M80" i="5"/>
  <c r="M80" i="40"/>
  <c r="E80" i="5"/>
  <c r="E80" i="40"/>
  <c r="L80" i="5"/>
  <c r="L80" i="40"/>
  <c r="AB80" i="5"/>
  <c r="AB80" i="40"/>
  <c r="W80" i="5"/>
  <c r="W80" i="40"/>
  <c r="X80" i="5"/>
  <c r="X80" i="40"/>
  <c r="S80" i="5"/>
  <c r="S80" i="40"/>
  <c r="AC79" i="40"/>
  <c r="F9" i="35"/>
  <c r="H13" i="34" s="1"/>
  <c r="T13" i="34" s="1"/>
  <c r="U13" i="34" s="1"/>
  <c r="AL201" i="23"/>
  <c r="N28" i="18"/>
  <c r="AA21" i="24"/>
  <c r="AA13" i="24"/>
  <c r="AA14" i="24"/>
  <c r="AA15" i="24"/>
  <c r="AA17" i="24"/>
  <c r="AA18" i="24"/>
  <c r="AA19" i="24"/>
  <c r="AA20" i="24"/>
  <c r="D21" i="42" l="1"/>
  <c r="D22" i="42" s="1"/>
  <c r="V12" i="34"/>
  <c r="T12" i="34"/>
  <c r="I22" i="36"/>
  <c r="I24" i="36" s="1"/>
  <c r="I26" i="36" s="1"/>
  <c r="I28" i="36" s="1"/>
  <c r="I30" i="36" s="1"/>
  <c r="I32" i="36" s="1"/>
  <c r="I34" i="36" s="1"/>
  <c r="I36" i="36" s="1"/>
  <c r="I38" i="36" s="1"/>
  <c r="I40" i="36" s="1"/>
  <c r="I42" i="36" s="1"/>
  <c r="I44" i="36" s="1"/>
  <c r="I46" i="36" s="1"/>
  <c r="I48" i="36" s="1"/>
  <c r="I50" i="36" s="1"/>
  <c r="I52" i="36" s="1"/>
  <c r="I54" i="36" s="1"/>
  <c r="I56" i="36" s="1"/>
  <c r="I58" i="36" s="1"/>
  <c r="I60" i="36" s="1"/>
  <c r="I62" i="36" s="1"/>
  <c r="I64" i="36" s="1"/>
  <c r="I66" i="36" s="1"/>
  <c r="I68" i="36" s="1"/>
  <c r="I70" i="36" s="1"/>
  <c r="I72" i="36" s="1"/>
  <c r="I74" i="36" s="1"/>
  <c r="I76" i="36" s="1"/>
  <c r="I78" i="36" s="1"/>
  <c r="I80" i="36" s="1"/>
  <c r="I82" i="36" s="1"/>
  <c r="I84" i="36" s="1"/>
  <c r="I86" i="36" s="1"/>
  <c r="I88" i="36" s="1"/>
  <c r="I90" i="36" s="1"/>
  <c r="AC80" i="40"/>
  <c r="E28" i="5"/>
  <c r="F32" i="18"/>
  <c r="AB22" i="25"/>
  <c r="AA22" i="24"/>
  <c r="AA82" i="5"/>
  <c r="Y82" i="5"/>
  <c r="AB82" i="5"/>
  <c r="Z82" i="5"/>
  <c r="X82" i="5"/>
  <c r="U12" i="34" l="1"/>
  <c r="G28" i="5"/>
  <c r="G28" i="40"/>
  <c r="E24" i="25"/>
  <c r="E26" i="40" s="1"/>
  <c r="J18" i="42" s="1"/>
  <c r="E25" i="24"/>
  <c r="E25" i="40" s="1"/>
  <c r="J17" i="42" s="1"/>
  <c r="G30" i="40" l="1"/>
  <c r="L20" i="42"/>
  <c r="L22" i="42" s="1"/>
  <c r="F11" i="5"/>
  <c r="J11" i="5" s="1"/>
  <c r="J11" i="40"/>
  <c r="E52" i="22"/>
  <c r="E53" i="22"/>
  <c r="E54" i="22"/>
  <c r="E51" i="22"/>
  <c r="E47" i="22"/>
  <c r="E48" i="22"/>
  <c r="E49" i="22"/>
  <c r="E50" i="22"/>
  <c r="E46" i="22"/>
  <c r="H46" i="22" s="1"/>
  <c r="D42" i="5" l="1"/>
  <c r="E51" i="40"/>
  <c r="G30" i="5"/>
  <c r="L46" i="22"/>
  <c r="AA46" i="22"/>
  <c r="AH46" i="22"/>
  <c r="R46" i="22"/>
  <c r="AC46" i="22"/>
  <c r="M46" i="22"/>
  <c r="X46" i="22"/>
  <c r="AE46" i="22"/>
  <c r="AG46" i="22"/>
  <c r="W46" i="22"/>
  <c r="AD46" i="22"/>
  <c r="N46" i="22"/>
  <c r="Y46" i="22"/>
  <c r="J46" i="22"/>
  <c r="T46" i="22"/>
  <c r="V46" i="22"/>
  <c r="Q46" i="22"/>
  <c r="K46" i="22"/>
  <c r="S46" i="22"/>
  <c r="Z46" i="22"/>
  <c r="U46" i="22"/>
  <c r="AF46" i="22"/>
  <c r="P46" i="22"/>
  <c r="O46" i="22"/>
  <c r="AB46" i="22"/>
  <c r="F51" i="40" l="1"/>
  <c r="AA22" i="25"/>
  <c r="Z22" i="25" l="1"/>
  <c r="W22" i="25"/>
  <c r="V22" i="25"/>
  <c r="E23" i="25" l="1"/>
  <c r="D26" i="40" s="1"/>
  <c r="I18" i="42" s="1"/>
  <c r="I22" i="42" s="1"/>
  <c r="AD22" i="25"/>
  <c r="E26" i="5"/>
  <c r="E24" i="5"/>
  <c r="E25" i="5"/>
  <c r="E42" i="40" l="1"/>
  <c r="E47" i="40" s="1"/>
  <c r="D30" i="40"/>
  <c r="D18" i="40" s="1"/>
  <c r="D26" i="5"/>
  <c r="D30" i="5" s="1"/>
  <c r="P82" i="5"/>
  <c r="V82" i="5"/>
  <c r="G82" i="5"/>
  <c r="M82" i="5"/>
  <c r="S82" i="5"/>
  <c r="R82" i="5"/>
  <c r="I82" i="5"/>
  <c r="Q82" i="5"/>
  <c r="D80" i="5"/>
  <c r="D83" i="5"/>
  <c r="L82" i="5"/>
  <c r="F82" i="5"/>
  <c r="U82" i="5"/>
  <c r="N82" i="5"/>
  <c r="W82" i="5"/>
  <c r="J82" i="5"/>
  <c r="E82" i="5"/>
  <c r="T82" i="5"/>
  <c r="H82" i="5"/>
  <c r="K82" i="5"/>
  <c r="O82" i="5"/>
  <c r="G69" i="5"/>
  <c r="S69" i="5"/>
  <c r="X69" i="5"/>
  <c r="R69" i="5"/>
  <c r="P69" i="5"/>
  <c r="H69" i="5"/>
  <c r="L69" i="5"/>
  <c r="K69" i="5"/>
  <c r="I69" i="5"/>
  <c r="U69" i="5"/>
  <c r="W69" i="5"/>
  <c r="V69" i="5"/>
  <c r="D81" i="5"/>
  <c r="D82" i="5"/>
  <c r="D18" i="5" l="1"/>
  <c r="U14" i="34"/>
  <c r="U16" i="34" s="1"/>
  <c r="U22" i="34" s="1"/>
  <c r="O16" i="42"/>
  <c r="O15" i="42"/>
  <c r="O19" i="42"/>
  <c r="O21" i="42"/>
  <c r="O13" i="42"/>
  <c r="O14" i="42"/>
  <c r="O18" i="42"/>
  <c r="O17" i="42"/>
  <c r="AC83" i="5"/>
  <c r="AA69" i="5"/>
  <c r="E69" i="5"/>
  <c r="O69" i="5"/>
  <c r="F69" i="5"/>
  <c r="AB69" i="5"/>
  <c r="J69" i="5"/>
  <c r="N69" i="5"/>
  <c r="Y69" i="5"/>
  <c r="T69" i="5"/>
  <c r="Q69" i="5"/>
  <c r="M69" i="5"/>
  <c r="Z69" i="5"/>
  <c r="AC81" i="5"/>
  <c r="D68" i="5"/>
  <c r="AD68" i="5" s="1"/>
  <c r="AC80" i="5"/>
  <c r="D69" i="5"/>
  <c r="D67" i="5"/>
  <c r="AD67" i="5" s="1"/>
  <c r="D54" i="22"/>
  <c r="H54" i="22" s="1"/>
  <c r="C54" i="22"/>
  <c r="C67" i="22" s="1"/>
  <c r="D53" i="22"/>
  <c r="H53" i="22" s="1"/>
  <c r="C53" i="22"/>
  <c r="C66" i="22" s="1"/>
  <c r="D52" i="22"/>
  <c r="H52" i="22" s="1"/>
  <c r="C52" i="22"/>
  <c r="C65" i="22" s="1"/>
  <c r="D51" i="22"/>
  <c r="H51" i="22" s="1"/>
  <c r="C51" i="22"/>
  <c r="C64" i="22" s="1"/>
  <c r="D50" i="22"/>
  <c r="H50" i="22" s="1"/>
  <c r="C50" i="22"/>
  <c r="C63" i="22" s="1"/>
  <c r="D49" i="22"/>
  <c r="H49" i="22" s="1"/>
  <c r="C49" i="22"/>
  <c r="C62" i="22" s="1"/>
  <c r="D48" i="22"/>
  <c r="H48" i="22" s="1"/>
  <c r="C48" i="22"/>
  <c r="C61" i="22" s="1"/>
  <c r="D47" i="22"/>
  <c r="H47" i="22" s="1"/>
  <c r="C47" i="22"/>
  <c r="C60" i="22" s="1"/>
  <c r="C46" i="22"/>
  <c r="C59" i="22" s="1"/>
  <c r="D51" i="3"/>
  <c r="E51" i="3"/>
  <c r="P51" i="22" l="1"/>
  <c r="T51" i="22"/>
  <c r="X51" i="22"/>
  <c r="AB51" i="22"/>
  <c r="AF51" i="22"/>
  <c r="K51" i="22"/>
  <c r="J51" i="22"/>
  <c r="S51" i="22"/>
  <c r="AE51" i="22"/>
  <c r="M51" i="22"/>
  <c r="Q51" i="22"/>
  <c r="U51" i="22"/>
  <c r="Y51" i="22"/>
  <c r="AC51" i="22"/>
  <c r="AG51" i="22"/>
  <c r="AA51" i="22"/>
  <c r="N51" i="22"/>
  <c r="R51" i="22"/>
  <c r="V51" i="22"/>
  <c r="Z51" i="22"/>
  <c r="AD51" i="22"/>
  <c r="AH51" i="22"/>
  <c r="O51" i="22"/>
  <c r="W51" i="22"/>
  <c r="L51" i="22"/>
  <c r="AD69" i="5"/>
  <c r="D52" i="3"/>
  <c r="N48" i="22"/>
  <c r="R48" i="22"/>
  <c r="V48" i="22"/>
  <c r="Z48" i="22"/>
  <c r="AD48" i="22"/>
  <c r="AH48" i="22"/>
  <c r="J48" i="22"/>
  <c r="K48" i="22"/>
  <c r="S48" i="22"/>
  <c r="AA48" i="22"/>
  <c r="M48" i="22"/>
  <c r="Q48" i="22"/>
  <c r="U48" i="22"/>
  <c r="Y48" i="22"/>
  <c r="AC48" i="22"/>
  <c r="AG48" i="22"/>
  <c r="O48" i="22"/>
  <c r="W48" i="22"/>
  <c r="AE48" i="22"/>
  <c r="P48" i="22"/>
  <c r="AF48" i="22"/>
  <c r="AB48" i="22"/>
  <c r="T48" i="22"/>
  <c r="X48" i="22"/>
  <c r="L48" i="22"/>
  <c r="L50" i="22"/>
  <c r="P50" i="22"/>
  <c r="T50" i="22"/>
  <c r="X50" i="22"/>
  <c r="AB50" i="22"/>
  <c r="AF50" i="22"/>
  <c r="Q50" i="22"/>
  <c r="Y50" i="22"/>
  <c r="AG50" i="22"/>
  <c r="O50" i="22"/>
  <c r="S50" i="22"/>
  <c r="W50" i="22"/>
  <c r="AA50" i="22"/>
  <c r="AE50" i="22"/>
  <c r="M50" i="22"/>
  <c r="U50" i="22"/>
  <c r="AC50" i="22"/>
  <c r="R50" i="22"/>
  <c r="AH50" i="22"/>
  <c r="AD50" i="22"/>
  <c r="V50" i="22"/>
  <c r="J50" i="22"/>
  <c r="Z50" i="22"/>
  <c r="K50" i="22"/>
  <c r="N50" i="22"/>
  <c r="M47" i="22"/>
  <c r="Q47" i="22"/>
  <c r="U47" i="22"/>
  <c r="Y47" i="22"/>
  <c r="AC47" i="22"/>
  <c r="AG47" i="22"/>
  <c r="N47" i="22"/>
  <c r="V47" i="22"/>
  <c r="AD47" i="22"/>
  <c r="S47" i="22"/>
  <c r="AA47" i="22"/>
  <c r="L47" i="22"/>
  <c r="P47" i="22"/>
  <c r="T47" i="22"/>
  <c r="X47" i="22"/>
  <c r="AB47" i="22"/>
  <c r="AF47" i="22"/>
  <c r="J47" i="22"/>
  <c r="K47" i="22"/>
  <c r="R47" i="22"/>
  <c r="Z47" i="22"/>
  <c r="AH47" i="22"/>
  <c r="O47" i="22"/>
  <c r="W47" i="22"/>
  <c r="AE47" i="22"/>
  <c r="O49" i="22"/>
  <c r="S49" i="22"/>
  <c r="W49" i="22"/>
  <c r="AA49" i="22"/>
  <c r="AE49" i="22"/>
  <c r="L49" i="22"/>
  <c r="T49" i="22"/>
  <c r="AF49" i="22"/>
  <c r="K49" i="22"/>
  <c r="N49" i="22"/>
  <c r="R49" i="22"/>
  <c r="V49" i="22"/>
  <c r="Z49" i="22"/>
  <c r="AD49" i="22"/>
  <c r="AH49" i="22"/>
  <c r="P49" i="22"/>
  <c r="X49" i="22"/>
  <c r="AB49" i="22"/>
  <c r="J49" i="22"/>
  <c r="Y49" i="22"/>
  <c r="M49" i="22"/>
  <c r="AC49" i="22"/>
  <c r="Q49" i="22"/>
  <c r="AG49" i="22"/>
  <c r="U49" i="22"/>
  <c r="H63" i="22"/>
  <c r="H61" i="22"/>
  <c r="H64" i="22"/>
  <c r="H67" i="22"/>
  <c r="H60" i="22"/>
  <c r="H62" i="22"/>
  <c r="H65" i="22"/>
  <c r="H66" i="22"/>
  <c r="H59" i="22"/>
  <c r="U30" i="34" l="1"/>
  <c r="R64" i="22"/>
  <c r="V64" i="22"/>
  <c r="Z64" i="22"/>
  <c r="AD64" i="22"/>
  <c r="AH64" i="22"/>
  <c r="U64" i="22"/>
  <c r="Y64" i="22"/>
  <c r="S64" i="22"/>
  <c r="W64" i="22"/>
  <c r="AA64" i="22"/>
  <c r="AE64" i="22"/>
  <c r="AG64" i="22"/>
  <c r="P64" i="22"/>
  <c r="T64" i="22"/>
  <c r="X64" i="22"/>
  <c r="AB64" i="22"/>
  <c r="AF64" i="22"/>
  <c r="Q64" i="22"/>
  <c r="AC64" i="22"/>
  <c r="M64" i="22"/>
  <c r="K64" i="22"/>
  <c r="J64" i="22"/>
  <c r="N64" i="22"/>
  <c r="O64" i="22"/>
  <c r="L64" i="22"/>
  <c r="M61" i="22"/>
  <c r="Q61" i="22"/>
  <c r="U61" i="22"/>
  <c r="Y61" i="22"/>
  <c r="AC61" i="22"/>
  <c r="AG61" i="22"/>
  <c r="J61" i="22"/>
  <c r="K61" i="22"/>
  <c r="S61" i="22"/>
  <c r="AA61" i="22"/>
  <c r="L61" i="22"/>
  <c r="T61" i="22"/>
  <c r="AB61" i="22"/>
  <c r="N61" i="22"/>
  <c r="R61" i="22"/>
  <c r="V61" i="22"/>
  <c r="Z61" i="22"/>
  <c r="AD61" i="22"/>
  <c r="AH61" i="22"/>
  <c r="O61" i="22"/>
  <c r="W61" i="22"/>
  <c r="AE61" i="22"/>
  <c r="P61" i="22"/>
  <c r="X61" i="22"/>
  <c r="AF61" i="22"/>
  <c r="M63" i="22"/>
  <c r="Q63" i="22"/>
  <c r="U63" i="22"/>
  <c r="Y63" i="22"/>
  <c r="AC63" i="22"/>
  <c r="AG63" i="22"/>
  <c r="K63" i="22"/>
  <c r="W63" i="22"/>
  <c r="AE63" i="22"/>
  <c r="J63" i="22"/>
  <c r="L63" i="22"/>
  <c r="T63" i="22"/>
  <c r="X63" i="22"/>
  <c r="AF63" i="22"/>
  <c r="N63" i="22"/>
  <c r="R63" i="22"/>
  <c r="V63" i="22"/>
  <c r="Z63" i="22"/>
  <c r="AD63" i="22"/>
  <c r="AH63" i="22"/>
  <c r="O63" i="22"/>
  <c r="S63" i="22"/>
  <c r="AA63" i="22"/>
  <c r="P63" i="22"/>
  <c r="AB63" i="22"/>
  <c r="M62" i="22"/>
  <c r="Q62" i="22"/>
  <c r="U62" i="22"/>
  <c r="Y62" i="22"/>
  <c r="AC62" i="22"/>
  <c r="AG62" i="22"/>
  <c r="K62" i="22"/>
  <c r="S62" i="22"/>
  <c r="AA62" i="22"/>
  <c r="L62" i="22"/>
  <c r="T62" i="22"/>
  <c r="AB62" i="22"/>
  <c r="N62" i="22"/>
  <c r="R62" i="22"/>
  <c r="V62" i="22"/>
  <c r="Z62" i="22"/>
  <c r="AD62" i="22"/>
  <c r="AH62" i="22"/>
  <c r="J62" i="22"/>
  <c r="O62" i="22"/>
  <c r="W62" i="22"/>
  <c r="AE62" i="22"/>
  <c r="P62" i="22"/>
  <c r="X62" i="22"/>
  <c r="AF62" i="22"/>
  <c r="M60" i="22"/>
  <c r="Q60" i="22"/>
  <c r="U60" i="22"/>
  <c r="Y60" i="22"/>
  <c r="AC60" i="22"/>
  <c r="AG60" i="22"/>
  <c r="K60" i="22"/>
  <c r="S60" i="22"/>
  <c r="AA60" i="22"/>
  <c r="L60" i="22"/>
  <c r="T60" i="22"/>
  <c r="AB60" i="22"/>
  <c r="J60" i="22"/>
  <c r="N60" i="22"/>
  <c r="R60" i="22"/>
  <c r="V60" i="22"/>
  <c r="Z60" i="22"/>
  <c r="AD60" i="22"/>
  <c r="AH60" i="22"/>
  <c r="O60" i="22"/>
  <c r="W60" i="22"/>
  <c r="AE60" i="22"/>
  <c r="P60" i="22"/>
  <c r="X60" i="22"/>
  <c r="AF60" i="22"/>
  <c r="N59" i="22"/>
  <c r="R59" i="22"/>
  <c r="V59" i="22"/>
  <c r="Z59" i="22"/>
  <c r="AD59" i="22"/>
  <c r="AH59" i="22"/>
  <c r="Q59" i="22"/>
  <c r="Y59" i="22"/>
  <c r="K59" i="22"/>
  <c r="O59" i="22"/>
  <c r="S59" i="22"/>
  <c r="W59" i="22"/>
  <c r="AA59" i="22"/>
  <c r="AE59" i="22"/>
  <c r="U59" i="22"/>
  <c r="AG59" i="22"/>
  <c r="L59" i="22"/>
  <c r="P59" i="22"/>
  <c r="T59" i="22"/>
  <c r="X59" i="22"/>
  <c r="AB59" i="22"/>
  <c r="AF59" i="22"/>
  <c r="J59" i="22"/>
  <c r="M59" i="22"/>
  <c r="AC59" i="22"/>
  <c r="AI50" i="22"/>
  <c r="AI49" i="22"/>
  <c r="AI48" i="22"/>
  <c r="AI47" i="22"/>
  <c r="T56" i="22"/>
  <c r="N63" i="40" s="1"/>
  <c r="N70" i="40" s="1"/>
  <c r="Q56" i="22"/>
  <c r="K63" i="40" s="1"/>
  <c r="K70" i="40" s="1"/>
  <c r="E21" i="5"/>
  <c r="E23" i="5"/>
  <c r="D24" i="42" l="1"/>
  <c r="D25" i="42" s="1"/>
  <c r="N64" i="5"/>
  <c r="N71" i="5" s="1"/>
  <c r="K64" i="5"/>
  <c r="K71" i="5" s="1"/>
  <c r="R56" i="22"/>
  <c r="L63" i="40" s="1"/>
  <c r="L70" i="40" s="1"/>
  <c r="M56" i="22"/>
  <c r="G63" i="40" s="1"/>
  <c r="G70" i="40" s="1"/>
  <c r="K56" i="22"/>
  <c r="E63" i="40" s="1"/>
  <c r="E70" i="40" s="1"/>
  <c r="O56" i="22"/>
  <c r="I63" i="40" s="1"/>
  <c r="I70" i="40" s="1"/>
  <c r="V56" i="22"/>
  <c r="P63" i="40" s="1"/>
  <c r="P70" i="40" s="1"/>
  <c r="AE69" i="22"/>
  <c r="AF69" i="22"/>
  <c r="V69" i="22"/>
  <c r="AB69" i="22"/>
  <c r="T69" i="22"/>
  <c r="D79" i="5"/>
  <c r="AC68" i="5"/>
  <c r="D66" i="5"/>
  <c r="AD66" i="5" s="1"/>
  <c r="AC69" i="5"/>
  <c r="D78" i="5"/>
  <c r="U56" i="22"/>
  <c r="O63" i="40" s="1"/>
  <c r="O70" i="40" s="1"/>
  <c r="AH56" i="22"/>
  <c r="AB63" i="40" s="1"/>
  <c r="AB70" i="40" s="1"/>
  <c r="S56" i="22"/>
  <c r="M63" i="40" s="1"/>
  <c r="M70" i="40" s="1"/>
  <c r="L56" i="22"/>
  <c r="F63" i="40" s="1"/>
  <c r="F70" i="40" s="1"/>
  <c r="AF56" i="22"/>
  <c r="Z63" i="40" s="1"/>
  <c r="Z70" i="40" s="1"/>
  <c r="AI54" i="22"/>
  <c r="X56" i="22"/>
  <c r="R63" i="40" s="1"/>
  <c r="R70" i="40" s="1"/>
  <c r="AI67" i="22"/>
  <c r="AA69" i="22"/>
  <c r="X69" i="22"/>
  <c r="AD56" i="22"/>
  <c r="X63" i="40" s="1"/>
  <c r="X70" i="40" s="1"/>
  <c r="Z56" i="22"/>
  <c r="T63" i="40" s="1"/>
  <c r="T70" i="40" s="1"/>
  <c r="Y56" i="22"/>
  <c r="S63" i="40" s="1"/>
  <c r="S70" i="40" s="1"/>
  <c r="AI66" i="22"/>
  <c r="AI53" i="22"/>
  <c r="AC56" i="22"/>
  <c r="W63" i="40" s="1"/>
  <c r="W70" i="40" s="1"/>
  <c r="AI65" i="22"/>
  <c r="AI52" i="22"/>
  <c r="J69" i="22"/>
  <c r="AC69" i="22"/>
  <c r="N56" i="22"/>
  <c r="H63" i="40" s="1"/>
  <c r="H70" i="40" s="1"/>
  <c r="O69" i="22"/>
  <c r="AG56" i="22"/>
  <c r="AA63" i="40" s="1"/>
  <c r="AA70" i="40" s="1"/>
  <c r="AD69" i="22"/>
  <c r="X77" i="40" s="1"/>
  <c r="X84" i="40" s="1"/>
  <c r="AA56" i="22"/>
  <c r="U63" i="40" s="1"/>
  <c r="U70" i="40" s="1"/>
  <c r="AB56" i="22"/>
  <c r="V63" i="40" s="1"/>
  <c r="V70" i="40" s="1"/>
  <c r="AI51" i="22"/>
  <c r="AI64" i="22"/>
  <c r="W69" i="22"/>
  <c r="W56" i="22"/>
  <c r="Q63" i="40" s="1"/>
  <c r="Q70" i="40" s="1"/>
  <c r="AE56" i="22"/>
  <c r="Y63" i="40" s="1"/>
  <c r="Y70" i="40" s="1"/>
  <c r="P56" i="22"/>
  <c r="J63" i="40" s="1"/>
  <c r="J70" i="40" s="1"/>
  <c r="L69" i="22"/>
  <c r="AI63" i="22"/>
  <c r="R69" i="22"/>
  <c r="N69" i="22"/>
  <c r="P69" i="22"/>
  <c r="AG69" i="22"/>
  <c r="AA77" i="40" s="1"/>
  <c r="AA84" i="40" s="1"/>
  <c r="AI62" i="22"/>
  <c r="S69" i="22"/>
  <c r="AI61" i="22"/>
  <c r="K69" i="22"/>
  <c r="U69" i="22"/>
  <c r="AI60" i="22"/>
  <c r="AH69" i="22"/>
  <c r="Q69" i="22"/>
  <c r="Z69" i="22"/>
  <c r="M69" i="22"/>
  <c r="Y69" i="22"/>
  <c r="AI59" i="22"/>
  <c r="J56" i="22"/>
  <c r="D63" i="40" s="1"/>
  <c r="AI46" i="22"/>
  <c r="AC67" i="5"/>
  <c r="H77" i="5" l="1"/>
  <c r="H84" i="5" s="1"/>
  <c r="H77" i="40"/>
  <c r="H84" i="40" s="1"/>
  <c r="S77" i="5"/>
  <c r="S84" i="5" s="1"/>
  <c r="S77" i="40"/>
  <c r="S84" i="40" s="1"/>
  <c r="AB77" i="5"/>
  <c r="AB84" i="5" s="1"/>
  <c r="AB77" i="40"/>
  <c r="AB84" i="40" s="1"/>
  <c r="J77" i="5"/>
  <c r="J84" i="5" s="1"/>
  <c r="J77" i="40"/>
  <c r="J84" i="40" s="1"/>
  <c r="F77" i="5"/>
  <c r="F84" i="5" s="1"/>
  <c r="F77" i="40"/>
  <c r="F84" i="40" s="1"/>
  <c r="Q77" i="5"/>
  <c r="Q84" i="5" s="1"/>
  <c r="Q77" i="40"/>
  <c r="Q84" i="40" s="1"/>
  <c r="U77" i="5"/>
  <c r="U84" i="5" s="1"/>
  <c r="U77" i="40"/>
  <c r="U84" i="40" s="1"/>
  <c r="N77" i="5"/>
  <c r="N84" i="5" s="1"/>
  <c r="N77" i="40"/>
  <c r="N84" i="40" s="1"/>
  <c r="Y77" i="5"/>
  <c r="Y84" i="5" s="1"/>
  <c r="Y77" i="40"/>
  <c r="Y84" i="40" s="1"/>
  <c r="M77" i="5"/>
  <c r="M84" i="5" s="1"/>
  <c r="M77" i="40"/>
  <c r="M84" i="40" s="1"/>
  <c r="W77" i="5"/>
  <c r="W84" i="5" s="1"/>
  <c r="W77" i="40"/>
  <c r="W84" i="40" s="1"/>
  <c r="V77" i="5"/>
  <c r="V84" i="5" s="1"/>
  <c r="V77" i="40"/>
  <c r="V84" i="40" s="1"/>
  <c r="T77" i="5"/>
  <c r="T84" i="5" s="1"/>
  <c r="T77" i="40"/>
  <c r="T84" i="40" s="1"/>
  <c r="O77" i="5"/>
  <c r="O84" i="5" s="1"/>
  <c r="O77" i="40"/>
  <c r="O84" i="40" s="1"/>
  <c r="L77" i="5"/>
  <c r="L84" i="5" s="1"/>
  <c r="L77" i="40"/>
  <c r="L84" i="40" s="1"/>
  <c r="D77" i="5"/>
  <c r="D84" i="5" s="1"/>
  <c r="D77" i="40"/>
  <c r="P77" i="5"/>
  <c r="P84" i="5" s="1"/>
  <c r="P77" i="40"/>
  <c r="P84" i="40" s="1"/>
  <c r="G77" i="5"/>
  <c r="G84" i="5" s="1"/>
  <c r="G77" i="40"/>
  <c r="G84" i="40" s="1"/>
  <c r="K77" i="5"/>
  <c r="K84" i="5" s="1"/>
  <c r="K77" i="40"/>
  <c r="K84" i="40" s="1"/>
  <c r="E77" i="5"/>
  <c r="E84" i="5" s="1"/>
  <c r="E77" i="40"/>
  <c r="E84" i="40" s="1"/>
  <c r="I77" i="5"/>
  <c r="I84" i="5" s="1"/>
  <c r="I77" i="40"/>
  <c r="I84" i="40" s="1"/>
  <c r="R77" i="5"/>
  <c r="R84" i="5" s="1"/>
  <c r="R77" i="40"/>
  <c r="R84" i="40" s="1"/>
  <c r="Z77" i="5"/>
  <c r="Z84" i="5" s="1"/>
  <c r="Z77" i="40"/>
  <c r="Z84" i="40" s="1"/>
  <c r="AC63" i="40"/>
  <c r="AD63" i="40"/>
  <c r="D70" i="40"/>
  <c r="J64" i="5"/>
  <c r="J71" i="5" s="1"/>
  <c r="W64" i="5"/>
  <c r="W71" i="5" s="1"/>
  <c r="AB64" i="5"/>
  <c r="AB71" i="5" s="1"/>
  <c r="D64" i="5"/>
  <c r="R64" i="5"/>
  <c r="R71" i="5" s="1"/>
  <c r="O64" i="5"/>
  <c r="O71" i="5" s="1"/>
  <c r="Q64" i="5"/>
  <c r="Q71" i="5" s="1"/>
  <c r="V64" i="5"/>
  <c r="V71" i="5" s="1"/>
  <c r="F64" i="5"/>
  <c r="F71" i="5" s="1"/>
  <c r="E64" i="5"/>
  <c r="E71" i="5" s="1"/>
  <c r="T64" i="5"/>
  <c r="T71" i="5" s="1"/>
  <c r="P64" i="5"/>
  <c r="P71" i="5" s="1"/>
  <c r="Y64" i="5"/>
  <c r="Y71" i="5" s="1"/>
  <c r="AA64" i="5"/>
  <c r="AA71" i="5" s="1"/>
  <c r="X64" i="5"/>
  <c r="X71" i="5" s="1"/>
  <c r="Z64" i="5"/>
  <c r="Z71" i="5" s="1"/>
  <c r="I64" i="5"/>
  <c r="I71" i="5" s="1"/>
  <c r="U64" i="5"/>
  <c r="U71" i="5" s="1"/>
  <c r="H64" i="5"/>
  <c r="H71" i="5" s="1"/>
  <c r="S64" i="5"/>
  <c r="S71" i="5" s="1"/>
  <c r="M64" i="5"/>
  <c r="M71" i="5" s="1"/>
  <c r="G64" i="5"/>
  <c r="G71" i="5" s="1"/>
  <c r="L64" i="5"/>
  <c r="L71" i="5" s="1"/>
  <c r="AA77" i="5"/>
  <c r="AA84" i="5" s="1"/>
  <c r="X77" i="5"/>
  <c r="X84" i="5" s="1"/>
  <c r="D65" i="5"/>
  <c r="AD65" i="5" s="1"/>
  <c r="AC78" i="5"/>
  <c r="AI56" i="22"/>
  <c r="AI69" i="22"/>
  <c r="AC66" i="5"/>
  <c r="AC79" i="5"/>
  <c r="AC77" i="40" l="1"/>
  <c r="AC84" i="40" s="1"/>
  <c r="D84" i="40"/>
  <c r="D71" i="40"/>
  <c r="E71" i="40" s="1"/>
  <c r="F71" i="40" s="1"/>
  <c r="G71" i="40" s="1"/>
  <c r="H71" i="40" s="1"/>
  <c r="I71" i="40" s="1"/>
  <c r="J71" i="40" s="1"/>
  <c r="K71" i="40" s="1"/>
  <c r="L71" i="40" s="1"/>
  <c r="M71" i="40" s="1"/>
  <c r="N71" i="40" s="1"/>
  <c r="O71" i="40" s="1"/>
  <c r="P71" i="40" s="1"/>
  <c r="Q71" i="40" s="1"/>
  <c r="R71" i="40" s="1"/>
  <c r="S71" i="40" s="1"/>
  <c r="T71" i="40" s="1"/>
  <c r="U71" i="40" s="1"/>
  <c r="V71" i="40" s="1"/>
  <c r="W71" i="40" s="1"/>
  <c r="X71" i="40" s="1"/>
  <c r="Y71" i="40" s="1"/>
  <c r="Z71" i="40" s="1"/>
  <c r="AA71" i="40" s="1"/>
  <c r="AB71" i="40" s="1"/>
  <c r="AC70" i="40"/>
  <c r="AD64" i="5"/>
  <c r="AC64" i="5"/>
  <c r="AC77" i="5"/>
  <c r="AC65" i="5"/>
  <c r="AC82" i="5"/>
  <c r="AC84" i="5" l="1"/>
  <c r="D70" i="5" l="1"/>
  <c r="D71" i="5" s="1"/>
  <c r="AC71" i="5" l="1"/>
  <c r="D72" i="5"/>
  <c r="E72" i="5" s="1"/>
  <c r="F72" i="5" s="1"/>
  <c r="G72" i="5" s="1"/>
  <c r="H72" i="5" s="1"/>
  <c r="I72" i="5" s="1"/>
  <c r="J72" i="5" s="1"/>
  <c r="K72" i="5" s="1"/>
  <c r="L72" i="5" s="1"/>
  <c r="M72" i="5" s="1"/>
  <c r="N72" i="5" s="1"/>
  <c r="O72" i="5" s="1"/>
  <c r="P72" i="5" s="1"/>
  <c r="Q72" i="5" s="1"/>
  <c r="R72" i="5" s="1"/>
  <c r="S72" i="5" s="1"/>
  <c r="T72" i="5" s="1"/>
  <c r="U72" i="5" s="1"/>
  <c r="V72" i="5" s="1"/>
  <c r="W72" i="5" s="1"/>
  <c r="X72" i="5" s="1"/>
  <c r="Y72" i="5" s="1"/>
  <c r="Z72" i="5" s="1"/>
  <c r="AA72" i="5" s="1"/>
  <c r="AB72" i="5" s="1"/>
  <c r="AD70" i="5"/>
  <c r="D49" i="5" s="1"/>
  <c r="AC70" i="5"/>
  <c r="D50" i="5" l="1"/>
  <c r="AC35" i="20" l="1"/>
  <c r="E38" i="20" s="1"/>
  <c r="AB35" i="20"/>
  <c r="E37" i="20" s="1"/>
  <c r="E26" i="26" s="1"/>
  <c r="E27" i="26" l="1"/>
  <c r="E22" i="40"/>
  <c r="J14" i="42" s="1"/>
  <c r="F22" i="5"/>
  <c r="F22" i="40"/>
  <c r="K14" i="42" s="1"/>
  <c r="K22" i="42" s="1"/>
  <c r="E22" i="5"/>
  <c r="M166" i="41" l="1"/>
  <c r="M121" i="41"/>
  <c r="M120" i="41"/>
  <c r="M119" i="41"/>
  <c r="E27" i="40"/>
  <c r="J19" i="42" s="1"/>
  <c r="J22" i="42" s="1"/>
  <c r="E27" i="5"/>
  <c r="E30" i="5" s="1"/>
  <c r="H14" i="34" s="1"/>
  <c r="F30" i="40"/>
  <c r="C119" i="41" l="1"/>
  <c r="K119" i="41"/>
  <c r="L119" i="41" s="1"/>
  <c r="C120" i="41"/>
  <c r="K120" i="41"/>
  <c r="L120" i="41" s="1"/>
  <c r="D42" i="42" s="1"/>
  <c r="K121" i="41"/>
  <c r="C121" i="41"/>
  <c r="C166" i="41"/>
  <c r="K166" i="41"/>
  <c r="L166" i="41" s="1"/>
  <c r="R22" i="42"/>
  <c r="O22" i="42"/>
  <c r="E30" i="40"/>
  <c r="D33" i="40" s="1"/>
  <c r="D54" i="40" s="1"/>
  <c r="G54" i="40" s="1"/>
  <c r="N22" i="42" s="1"/>
  <c r="M144" i="41"/>
  <c r="F34" i="42" s="1"/>
  <c r="M18" i="41"/>
  <c r="F32" i="42" s="1"/>
  <c r="D41" i="5"/>
  <c r="D43" i="5" s="1"/>
  <c r="F26" i="26"/>
  <c r="F30" i="5"/>
  <c r="D33" i="5"/>
  <c r="K18" i="41" l="1"/>
  <c r="L121" i="41"/>
  <c r="D44" i="42" s="1"/>
  <c r="N26" i="42"/>
  <c r="F35" i="42"/>
  <c r="K144" i="41"/>
  <c r="M170" i="41"/>
  <c r="L144" i="41"/>
  <c r="E34" i="42" s="1"/>
  <c r="H34" i="42" s="1"/>
  <c r="D41" i="42"/>
  <c r="G43" i="5"/>
  <c r="G41" i="5" s="1"/>
  <c r="K170" i="41" l="1"/>
  <c r="L18" i="41"/>
  <c r="E32" i="42" s="1"/>
  <c r="D43" i="42"/>
  <c r="D46" i="42" s="1"/>
  <c r="G42" i="5"/>
  <c r="G49" i="5"/>
  <c r="D54" i="5" s="1"/>
  <c r="D12" i="36"/>
  <c r="L170" i="41" l="1"/>
  <c r="J171" i="41" s="1"/>
  <c r="E35" i="42"/>
  <c r="H32" i="42"/>
  <c r="H35" i="42" s="1"/>
  <c r="D15" i="36"/>
  <c r="I16" i="36" s="1"/>
  <c r="D22" i="36" s="1"/>
  <c r="G50" i="5"/>
  <c r="C51" i="5" l="1"/>
  <c r="G55" i="5"/>
  <c r="D14" i="36" s="1"/>
  <c r="G53" i="5"/>
  <c r="G54" i="5" s="1"/>
  <c r="I15" i="36" s="1"/>
  <c r="D13" i="36"/>
  <c r="D23" i="36"/>
  <c r="I21" i="36"/>
  <c r="E22" i="36"/>
  <c r="I13" i="36" l="1"/>
  <c r="F21" i="36" s="1"/>
  <c r="G21" i="36" s="1"/>
  <c r="D24" i="36"/>
  <c r="E23" i="36"/>
  <c r="F23" i="36" l="1"/>
  <c r="F22" i="36"/>
  <c r="G22" i="36" s="1"/>
  <c r="I23" i="36"/>
  <c r="E24" i="36"/>
  <c r="D25" i="36"/>
  <c r="F24" i="36"/>
  <c r="C23" i="36"/>
  <c r="G23" i="36" l="1"/>
  <c r="G24" i="36" s="1"/>
  <c r="D26" i="36"/>
  <c r="E25" i="36"/>
  <c r="F25" i="36"/>
  <c r="G25" i="36" l="1"/>
  <c r="I25" i="36"/>
  <c r="C25" i="36"/>
  <c r="E26" i="36"/>
  <c r="D27" i="36"/>
  <c r="F26" i="36"/>
  <c r="G26" i="36" l="1"/>
  <c r="F27" i="36"/>
  <c r="D28" i="36"/>
  <c r="E27" i="36"/>
  <c r="G27" i="36" l="1"/>
  <c r="D29" i="36"/>
  <c r="C27" i="36"/>
  <c r="I27" i="36"/>
  <c r="E28" i="36"/>
  <c r="F28" i="36"/>
  <c r="G28" i="36" l="1"/>
  <c r="F29" i="36"/>
  <c r="D30" i="36"/>
  <c r="E29" i="36"/>
  <c r="G29" i="36" l="1"/>
  <c r="E30" i="36"/>
  <c r="D31" i="36"/>
  <c r="I29" i="36"/>
  <c r="C29" i="36"/>
  <c r="F30" i="36"/>
  <c r="G30" i="36" l="1"/>
  <c r="F31" i="36"/>
  <c r="D32" i="36"/>
  <c r="E31" i="36"/>
  <c r="G31" i="36" l="1"/>
  <c r="D33" i="36"/>
  <c r="I31" i="36"/>
  <c r="F32" i="36"/>
  <c r="C31" i="36"/>
  <c r="E32" i="36"/>
  <c r="G32" i="36" l="1"/>
  <c r="F33" i="36"/>
  <c r="E33" i="36"/>
  <c r="D34" i="36"/>
  <c r="G33" i="36" l="1"/>
  <c r="I33" i="36"/>
  <c r="E34" i="36"/>
  <c r="D35" i="36"/>
  <c r="F34" i="36"/>
  <c r="C33" i="36"/>
  <c r="G34" i="36" l="1"/>
  <c r="D36" i="36"/>
  <c r="E35" i="36"/>
  <c r="F35" i="36"/>
  <c r="G35" i="36" l="1"/>
  <c r="I35" i="36"/>
  <c r="E36" i="36"/>
  <c r="D37" i="36"/>
  <c r="F36" i="36"/>
  <c r="G36" i="36" s="1"/>
  <c r="C35" i="36"/>
  <c r="F37" i="36" l="1"/>
  <c r="G37" i="36" s="1"/>
  <c r="E37" i="36"/>
  <c r="D38" i="36"/>
  <c r="E38" i="36" l="1"/>
  <c r="I37" i="36"/>
  <c r="F38" i="36"/>
  <c r="G38" i="36" s="1"/>
  <c r="D39" i="36"/>
  <c r="C37" i="36"/>
  <c r="F39" i="36" l="1"/>
  <c r="G39" i="36" s="1"/>
  <c r="D40" i="36"/>
  <c r="E39" i="36"/>
  <c r="D41" i="36" l="1"/>
  <c r="I39" i="36"/>
  <c r="F40" i="36"/>
  <c r="G40" i="36" s="1"/>
  <c r="C39" i="36"/>
  <c r="E40" i="36"/>
  <c r="F41" i="36" l="1"/>
  <c r="G41" i="36" s="1"/>
  <c r="E41" i="36"/>
  <c r="D42" i="36"/>
  <c r="I41" i="36" l="1"/>
  <c r="E42" i="36"/>
  <c r="D43" i="36"/>
  <c r="F42" i="36"/>
  <c r="G42" i="36" s="1"/>
  <c r="C41" i="36"/>
  <c r="D44" i="36" l="1"/>
  <c r="E43" i="36"/>
  <c r="F43" i="36"/>
  <c r="G43" i="36" s="1"/>
  <c r="I43" i="36" l="1"/>
  <c r="E44" i="36"/>
  <c r="D45" i="36"/>
  <c r="F44" i="36"/>
  <c r="G44" i="36" s="1"/>
  <c r="C43" i="36"/>
  <c r="F45" i="36" l="1"/>
  <c r="G45" i="36" s="1"/>
  <c r="D46" i="36"/>
  <c r="E45" i="36"/>
  <c r="E46" i="36" l="1"/>
  <c r="C45" i="36"/>
  <c r="I45" i="36"/>
  <c r="D47" i="36"/>
  <c r="F46" i="36"/>
  <c r="G46" i="36" s="1"/>
  <c r="F47" i="36" l="1"/>
  <c r="G47" i="36" s="1"/>
  <c r="D48" i="36"/>
  <c r="E47" i="36"/>
  <c r="D49" i="36" l="1"/>
  <c r="I47" i="36"/>
  <c r="F48" i="36"/>
  <c r="G48" i="36" s="1"/>
  <c r="C47" i="36"/>
  <c r="E48" i="36"/>
  <c r="F49" i="36" l="1"/>
  <c r="G49" i="36" s="1"/>
  <c r="D50" i="36"/>
  <c r="E49" i="36"/>
  <c r="I49" i="36" l="1"/>
  <c r="E50" i="36"/>
  <c r="D51" i="36"/>
  <c r="F50" i="36"/>
  <c r="G50" i="36" s="1"/>
  <c r="C49" i="36"/>
  <c r="D52" i="36" l="1"/>
  <c r="E51" i="36"/>
  <c r="F51" i="36"/>
  <c r="G51" i="36" s="1"/>
  <c r="I51" i="36" l="1"/>
  <c r="E52" i="36"/>
  <c r="D53" i="36"/>
  <c r="F52" i="36"/>
  <c r="G52" i="36" s="1"/>
  <c r="C51" i="36"/>
  <c r="F53" i="36" l="1"/>
  <c r="G53" i="36" s="1"/>
  <c r="D54" i="36"/>
  <c r="E53" i="36"/>
  <c r="E54" i="36" l="1"/>
  <c r="F54" i="36"/>
  <c r="G54" i="36" s="1"/>
  <c r="I53" i="36"/>
  <c r="C53" i="36"/>
  <c r="D55" i="36"/>
  <c r="F55" i="36" l="1"/>
  <c r="G55" i="36" s="1"/>
  <c r="D56" i="36"/>
  <c r="E55" i="36"/>
  <c r="D57" i="36" l="1"/>
  <c r="I55" i="36"/>
  <c r="F56" i="36"/>
  <c r="G56" i="36" s="1"/>
  <c r="C55" i="36"/>
  <c r="E56" i="36"/>
  <c r="F57" i="36" l="1"/>
  <c r="G57" i="36" s="1"/>
  <c r="D58" i="36"/>
  <c r="E57" i="36"/>
  <c r="I57" i="36" l="1"/>
  <c r="E58" i="36"/>
  <c r="D59" i="36"/>
  <c r="F58" i="36"/>
  <c r="G58" i="36" s="1"/>
  <c r="C57" i="36"/>
  <c r="D60" i="36" l="1"/>
  <c r="E59" i="36"/>
  <c r="F59" i="36"/>
  <c r="G59" i="36" s="1"/>
  <c r="I59" i="36" l="1"/>
  <c r="E60" i="36"/>
  <c r="D61" i="36"/>
  <c r="F60" i="36"/>
  <c r="G60" i="36" s="1"/>
  <c r="C59" i="36"/>
  <c r="F61" i="36" l="1"/>
  <c r="G61" i="36" s="1"/>
  <c r="D62" i="36"/>
  <c r="E61" i="36"/>
  <c r="E62" i="36" l="1"/>
  <c r="F62" i="36"/>
  <c r="G62" i="36" s="1"/>
  <c r="D63" i="36"/>
  <c r="I61" i="36"/>
  <c r="C61" i="36"/>
  <c r="F63" i="36" l="1"/>
  <c r="G63" i="36" s="1"/>
  <c r="D64" i="36"/>
  <c r="E63" i="36"/>
  <c r="D65" i="36" l="1"/>
  <c r="E64" i="36"/>
  <c r="F64" i="36"/>
  <c r="G64" i="36" s="1"/>
  <c r="I63" i="36"/>
  <c r="C63" i="36"/>
  <c r="F65" i="36" l="1"/>
  <c r="G65" i="36" s="1"/>
  <c r="D66" i="36"/>
  <c r="E65" i="36"/>
  <c r="C65" i="36" l="1"/>
  <c r="I65" i="36"/>
  <c r="E66" i="36"/>
  <c r="D67" i="36"/>
  <c r="F66" i="36"/>
  <c r="G66" i="36" s="1"/>
  <c r="D68" i="36" l="1"/>
  <c r="E67" i="36"/>
  <c r="F67" i="36"/>
  <c r="G67" i="36" s="1"/>
  <c r="C67" i="36" l="1"/>
  <c r="I67" i="36"/>
  <c r="E68" i="36"/>
  <c r="D69" i="36"/>
  <c r="F68" i="36"/>
  <c r="G68" i="36" s="1"/>
  <c r="F69" i="36" l="1"/>
  <c r="G69" i="36" s="1"/>
  <c r="D70" i="36"/>
  <c r="E69" i="36"/>
  <c r="C69" i="36" l="1"/>
  <c r="D71" i="36"/>
  <c r="I69" i="36"/>
  <c r="F70" i="36"/>
  <c r="G70" i="36" s="1"/>
  <c r="E70" i="36"/>
  <c r="F71" i="36" l="1"/>
  <c r="G71" i="36" s="1"/>
  <c r="E71" i="36"/>
  <c r="D72" i="36"/>
  <c r="D73" i="36" l="1"/>
  <c r="F72" i="36"/>
  <c r="G72" i="36" s="1"/>
  <c r="I71" i="36"/>
  <c r="C71" i="36"/>
  <c r="E72" i="36"/>
  <c r="F73" i="36" l="1"/>
  <c r="G73" i="36" s="1"/>
  <c r="E73" i="36"/>
  <c r="D74" i="36"/>
  <c r="C73" i="36" l="1"/>
  <c r="I73" i="36"/>
  <c r="E74" i="36"/>
  <c r="D75" i="36"/>
  <c r="F74" i="36"/>
  <c r="G74" i="36" s="1"/>
  <c r="D76" i="36" l="1"/>
  <c r="E75" i="36"/>
  <c r="F75" i="36"/>
  <c r="G75" i="36" s="1"/>
  <c r="I75" i="36" l="1"/>
  <c r="D77" i="36"/>
  <c r="F76" i="36"/>
  <c r="G76" i="36" s="1"/>
  <c r="C75" i="36"/>
  <c r="E76" i="36"/>
  <c r="F77" i="36" l="1"/>
  <c r="G77" i="36" s="1"/>
  <c r="D78" i="36"/>
  <c r="E77" i="36"/>
  <c r="E78" i="36" l="1"/>
  <c r="F78" i="36"/>
  <c r="G78" i="36" s="1"/>
  <c r="C77" i="36"/>
  <c r="I77" i="36"/>
  <c r="D79" i="36"/>
  <c r="D80" i="36" l="1"/>
  <c r="E79" i="36"/>
  <c r="F79" i="36"/>
  <c r="G79" i="36" s="1"/>
  <c r="D81" i="36" l="1"/>
  <c r="F80" i="36"/>
  <c r="G80" i="36" s="1"/>
  <c r="I79" i="36"/>
  <c r="C79" i="36"/>
  <c r="E80" i="36"/>
  <c r="D82" i="36" l="1"/>
  <c r="F81" i="36"/>
  <c r="G81" i="36" s="1"/>
  <c r="E81" i="36"/>
  <c r="C81" i="36" l="1"/>
  <c r="I81" i="36"/>
  <c r="E82" i="36"/>
  <c r="F82" i="36"/>
  <c r="G82" i="36" s="1"/>
  <c r="D83" i="36"/>
  <c r="D84" i="36" l="1"/>
  <c r="E83" i="36"/>
  <c r="F83" i="36"/>
  <c r="G83" i="36" s="1"/>
  <c r="D85" i="36" l="1"/>
  <c r="F84" i="36"/>
  <c r="G84" i="36" s="1"/>
  <c r="C83" i="36"/>
  <c r="I83" i="36"/>
  <c r="E84" i="36"/>
  <c r="F85" i="36" l="1"/>
  <c r="G85" i="36" s="1"/>
  <c r="D86" i="36"/>
  <c r="E85" i="36"/>
  <c r="E86" i="36" l="1"/>
  <c r="D87" i="36"/>
  <c r="C85" i="36"/>
  <c r="F86" i="36"/>
  <c r="G86" i="36" s="1"/>
  <c r="I85" i="36"/>
  <c r="E87" i="36" l="1"/>
  <c r="F87" i="36"/>
  <c r="G87" i="36" s="1"/>
  <c r="D88" i="36"/>
  <c r="D89" i="36" l="1"/>
  <c r="I87" i="36"/>
  <c r="F88" i="36"/>
  <c r="G88" i="36" s="1"/>
  <c r="E88" i="36"/>
  <c r="C87" i="36"/>
  <c r="F89" i="36" l="1"/>
  <c r="G89" i="36" s="1"/>
  <c r="D90" i="36"/>
  <c r="E89" i="36"/>
  <c r="E90" i="36" l="1"/>
  <c r="I89" i="36"/>
  <c r="F90" i="36"/>
  <c r="G90" i="36" s="1"/>
  <c r="C89" i="36"/>
  <c r="P80"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fatima.lopes</author>
  </authors>
  <commentList>
    <comment ref="G27" authorId="0" shapeId="0" xr:uid="{00000000-0006-0000-0200-000001000000}">
      <text>
        <r>
          <rPr>
            <b/>
            <sz val="9"/>
            <color indexed="81"/>
            <rFont val="Tahoma"/>
            <family val="2"/>
          </rPr>
          <t>PO SEUR:</t>
        </r>
        <r>
          <rPr>
            <sz val="9"/>
            <color indexed="81"/>
            <rFont val="Tahoma"/>
            <family val="2"/>
          </rPr>
          <t xml:space="preserve">
Considere nesta tipologia de despesa a execução da medida de melhoria e outros trabalhos de construção civil (como colocação de andaimes ou despesa com estaleiro, por ex.).</t>
        </r>
      </text>
    </comment>
    <comment ref="G28" authorId="0" shapeId="0" xr:uid="{00000000-0006-0000-0200-000002000000}">
      <text>
        <r>
          <rPr>
            <b/>
            <sz val="9"/>
            <color indexed="81"/>
            <rFont val="Tahoma"/>
            <family val="2"/>
          </rPr>
          <t>PO SEUR:</t>
        </r>
        <r>
          <rPr>
            <sz val="9"/>
            <color indexed="81"/>
            <rFont val="Tahoma"/>
            <family val="2"/>
          </rPr>
          <t xml:space="preserve">
Nesta tipologia de despesa deverão estar as despesas com a fiscalização da obra, se existentes.</t>
        </r>
      </text>
    </comment>
    <comment ref="G29" authorId="0" shapeId="0" xr:uid="{00000000-0006-0000-0200-000003000000}">
      <text>
        <r>
          <rPr>
            <b/>
            <sz val="9"/>
            <color indexed="81"/>
            <rFont val="Tahoma"/>
            <family val="2"/>
          </rPr>
          <t>PO SEUR:</t>
        </r>
        <r>
          <rPr>
            <sz val="9"/>
            <color indexed="81"/>
            <rFont val="Tahoma"/>
            <family val="2"/>
          </rPr>
          <t xml:space="preserve">
Nesta tipologia de despesa deverão ser considerados os Projetos de Execução da medida, no caso de fazerem parte da operação.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fatima.lopes</author>
  </authors>
  <commentList>
    <comment ref="G26" authorId="0" shapeId="0" xr:uid="{00000000-0006-0000-0300-000001000000}">
      <text>
        <r>
          <rPr>
            <b/>
            <sz val="9"/>
            <color indexed="81"/>
            <rFont val="Tahoma"/>
            <family val="2"/>
          </rPr>
          <t>PO SEUR:</t>
        </r>
        <r>
          <rPr>
            <sz val="9"/>
            <color indexed="81"/>
            <rFont val="Tahoma"/>
            <family val="2"/>
          </rPr>
          <t xml:space="preserve">
Considere nesta tipologia de despesa a execução da medida de melhoria e outros trabalhos de construção civil (como colocação de andaimes ou despesa com estaleiro, por ex.).</t>
        </r>
      </text>
    </comment>
    <comment ref="G27" authorId="0" shapeId="0" xr:uid="{00000000-0006-0000-0300-000002000000}">
      <text>
        <r>
          <rPr>
            <b/>
            <sz val="9"/>
            <color indexed="81"/>
            <rFont val="Tahoma"/>
            <family val="2"/>
          </rPr>
          <t>PO SEUR:</t>
        </r>
        <r>
          <rPr>
            <sz val="9"/>
            <color indexed="81"/>
            <rFont val="Tahoma"/>
            <family val="2"/>
          </rPr>
          <t xml:space="preserve">
Nesta tipologia de despesa deverão estar as despesas com a fiscalização da obra, se existentes.</t>
        </r>
      </text>
    </comment>
    <comment ref="G28" authorId="0" shapeId="0" xr:uid="{00000000-0006-0000-0300-000003000000}">
      <text>
        <r>
          <rPr>
            <b/>
            <sz val="9"/>
            <color indexed="81"/>
            <rFont val="Tahoma"/>
            <family val="2"/>
          </rPr>
          <t>PO SEUR:</t>
        </r>
        <r>
          <rPr>
            <sz val="9"/>
            <color indexed="81"/>
            <rFont val="Tahoma"/>
            <family val="2"/>
          </rPr>
          <t xml:space="preserve">
Nesta tipologia de despesa deverão ser considerados os Projetos de Execução da medida, no caso de fazerem parte da operação.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fatima.lopes</author>
  </authors>
  <commentList>
    <comment ref="H22" authorId="0" shapeId="0" xr:uid="{00000000-0006-0000-0900-000001000000}">
      <text>
        <r>
          <rPr>
            <b/>
            <sz val="9"/>
            <color indexed="81"/>
            <rFont val="Tahoma"/>
            <family val="2"/>
          </rPr>
          <t>PO SEUR:</t>
        </r>
        <r>
          <rPr>
            <sz val="9"/>
            <color indexed="81"/>
            <rFont val="Tahoma"/>
            <family val="2"/>
          </rPr>
          <t xml:space="preserve">
De acordo com a Portaria N.º 349-A/2013 na sua atual redação.</t>
        </r>
      </text>
    </comment>
    <comment ref="H24" authorId="0" shapeId="0" xr:uid="{00000000-0006-0000-0900-000002000000}">
      <text>
        <r>
          <rPr>
            <b/>
            <sz val="9"/>
            <color indexed="81"/>
            <rFont val="Tahoma"/>
            <family val="2"/>
          </rPr>
          <t>PO SEUR:</t>
        </r>
        <r>
          <rPr>
            <sz val="9"/>
            <color indexed="81"/>
            <rFont val="Tahoma"/>
            <family val="2"/>
          </rPr>
          <t xml:space="preserve">
De acordo com a Portaria N.º 349-A/2013 na sua atual redação.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fatima.lopes</author>
  </authors>
  <commentList>
    <comment ref="C42" authorId="0" shapeId="0" xr:uid="{00000000-0006-0000-0F00-000001000000}">
      <text>
        <r>
          <rPr>
            <b/>
            <sz val="9"/>
            <color indexed="81"/>
            <rFont val="Tahoma"/>
            <family val="2"/>
          </rPr>
          <t>PO SEUR:</t>
        </r>
        <r>
          <rPr>
            <sz val="9"/>
            <color indexed="81"/>
            <rFont val="Tahoma"/>
            <family val="2"/>
          </rPr>
          <t xml:space="preserve">
Definição de "intervenção integrada" consta na alínea d) do ponto 9.5 do Aviso:
"a que, para além de prever uma intervenção na envolvente exterior, designadamente na envolvente opaca e/ou nos vãos envidraçados (tipologias de operações previstas nas subalíneas i) e ii) da alínea a) do ponto 3.1 do presente Aviso), também contemple uma intervenção nos sistemas técnicos, designadamente na climatização, AQS, gestão centralizada, iluminação e outros sistemas técnicos (tipologias de operações previstas nas subalíneas iii) a v) da alínea a) do ponto 3.1 do presente Aviso) e/ou contemple uma intervenção nos equipamentos de produção com base em energias renováveis, designadamente na produção térmica para climatização e/ou AQS, e produção elétrica para autoconsumo (tipologias de operações previstas da alínea b) do ponto 3.1 do presente Aviso)."</t>
        </r>
      </text>
    </comment>
  </commentList>
</comments>
</file>

<file path=xl/sharedStrings.xml><?xml version="1.0" encoding="utf-8"?>
<sst xmlns="http://schemas.openxmlformats.org/spreadsheetml/2006/main" count="2015" uniqueCount="708">
  <si>
    <t>Investimento</t>
  </si>
  <si>
    <t xml:space="preserve">Payback     </t>
  </si>
  <si>
    <t>Redução de Energia Primária</t>
  </si>
  <si>
    <t>[tep/ano]</t>
  </si>
  <si>
    <t>[€/ano]</t>
  </si>
  <si>
    <t>[%]</t>
  </si>
  <si>
    <t>[ton/ano]</t>
  </si>
  <si>
    <t>Diagnóstico Energético</t>
  </si>
  <si>
    <t>Forma de energia</t>
  </si>
  <si>
    <t>Medida Nº</t>
  </si>
  <si>
    <t>Descrição da medida</t>
  </si>
  <si>
    <t>Medida identificada no cenário final (CE)</t>
  </si>
  <si>
    <t>Antes da implementação</t>
  </si>
  <si>
    <t>anos</t>
  </si>
  <si>
    <t>Anos</t>
  </si>
  <si>
    <t>Tipo de Medidas:</t>
  </si>
  <si>
    <t>i) Intervenções na envolvente opaca dos edifícios, com o objetivo de proceder à instalação de isolamento térmico em paredes, pavimentos, coberturas e caixas de estore;</t>
  </si>
  <si>
    <t>Identificação das medidas a implementar:</t>
  </si>
  <si>
    <t>Tipo de intervenção</t>
  </si>
  <si>
    <t>Descrição da solução técnica</t>
  </si>
  <si>
    <t>Aplicação de isolamento térmico no pavimento com EPS 150</t>
  </si>
  <si>
    <t>Aplicação de isolamento térmico na cobertura com EPS 150</t>
  </si>
  <si>
    <t>Aplicação de isolamento térmico na cobertura com lajetas térmicas XPS</t>
  </si>
  <si>
    <t>Vidro duplo incolor</t>
  </si>
  <si>
    <t>Vidro duplo low-e</t>
  </si>
  <si>
    <t>Dispositivos de sombreamento (estore veneziano ou equivalente)</t>
  </si>
  <si>
    <t>--</t>
  </si>
  <si>
    <t>Dispositivos de sombreamento (estores de lâminas de cor média)</t>
  </si>
  <si>
    <t>SIM</t>
  </si>
  <si>
    <t>NÃO</t>
  </si>
  <si>
    <t>Poupanças a alcançar com as medidas a implementar (até 25 anos)</t>
  </si>
  <si>
    <t>Nº Medida</t>
  </si>
  <si>
    <t>Total (até 25 anos)</t>
  </si>
  <si>
    <t>Totais</t>
  </si>
  <si>
    <t>ii) Intervenções na envolvente envidraçada dos edifícios, nomeadamente através da substituição de caixilharia com vidro simples, e caixilharia com vidro duplo sem corte térmico, por caixilharia com vidro duplo e corte térmico, ou solução equivalente em termos de desempenho energético, e respetivos dispositivos de sombreamento;</t>
  </si>
  <si>
    <t>iii) Intervenções nos sistemas técnicos instalados, através da substituição dos sistemas existentes por sistemas de elevada eficiência, ou através de intervenções nos sistemas existentes que visem aumentar a sua eficiência energética, nomeadamente integração de água quente solar, incorporação de microgeração, sistemas de iluminação, aquecimento, ventilação e ar condicionado (AVAC);</t>
  </si>
  <si>
    <t>v) Instalação de sistemas e equipamentos que permitam a gestão de consumos de energia, por forma a contabilizar e gerir os consumos de energia, gerando assim economias e possibilitando a sua transferência entre períodos tarifários</t>
  </si>
  <si>
    <t>Acumulado</t>
  </si>
  <si>
    <t>F</t>
  </si>
  <si>
    <t>E</t>
  </si>
  <si>
    <t>D</t>
  </si>
  <si>
    <t>C</t>
  </si>
  <si>
    <t>B-</t>
  </si>
  <si>
    <t>A</t>
  </si>
  <si>
    <t>A+</t>
  </si>
  <si>
    <t>Total</t>
  </si>
  <si>
    <t>Localidade:</t>
  </si>
  <si>
    <t>Concelho:</t>
  </si>
  <si>
    <t>Data de emissão:</t>
  </si>
  <si>
    <t>Classe Energética Atual:</t>
  </si>
  <si>
    <t>B</t>
  </si>
  <si>
    <t>Até 80 mm de isolamento</t>
  </si>
  <si>
    <t>Substituição de vãos envidraçados por soluções mais eficientes com caixilharia de PVC</t>
  </si>
  <si>
    <t>Gás Natural</t>
  </si>
  <si>
    <t>Fonte de energia</t>
  </si>
  <si>
    <t>[€]</t>
  </si>
  <si>
    <t>Data de validade:</t>
  </si>
  <si>
    <r>
      <t xml:space="preserve">Redução de fatura esperada com aplicação </t>
    </r>
    <r>
      <rPr>
        <b/>
        <sz val="9"/>
        <rFont val="Calibri"/>
        <family val="2"/>
      </rPr>
      <t xml:space="preserve">da medida </t>
    </r>
  </si>
  <si>
    <t>Custo de reinvestimento por substituição 
(se aplicável)</t>
  </si>
  <si>
    <t>[ano]</t>
  </si>
  <si>
    <t>Poupanças anuais 
 (ano 1)</t>
  </si>
  <si>
    <t>c) Auditorias, estudos, diagnósticos e análises energéticas necessários à realização dos investimentos, e à implementação de Planos de Ação de eficiência energética bem como a avaliação «ex-post» independente que permita a avaliação e o acompanhamento do desempenho e da eficiência energética do investimento;</t>
  </si>
  <si>
    <t xml:space="preserve">Despesa Elegivel </t>
  </si>
  <si>
    <t>[anos]</t>
  </si>
  <si>
    <t>Área útil coberta pelos sistemas e equipamentos</t>
  </si>
  <si>
    <t>[kW]</t>
  </si>
  <si>
    <t>b).i) Instalação de painéis solares térmicos para produção de água quente sanitária e climatização</t>
  </si>
  <si>
    <t>IVA associado (se despesa elegivel)</t>
  </si>
  <si>
    <r>
      <rPr>
        <b/>
        <sz val="10"/>
        <rFont val="Arial"/>
        <family val="2"/>
      </rPr>
      <t>Antes de submeter a sua candidatura no Balcão Único 2020, verifique se anexou todos os ficheiros solicitados,</t>
    </r>
    <r>
      <rPr>
        <b/>
        <sz val="10"/>
        <color rgb="FF0070C0"/>
        <rFont val="Arial"/>
        <family val="2"/>
      </rPr>
      <t xml:space="preserve"> sem os quais a candidatura não poderá ser aprovada!</t>
    </r>
  </si>
  <si>
    <t xml:space="preserve">Folha 1. </t>
  </si>
  <si>
    <t>Campos para preenchimento e considerações de cada folha:</t>
  </si>
  <si>
    <t>Classes de desempenho energético</t>
  </si>
  <si>
    <t>Investimento Total Elegivel 
(I.T.E)</t>
  </si>
  <si>
    <t xml:space="preserve">Vida útil das medidas </t>
  </si>
  <si>
    <t>Poupanças Não Atualizadas para periodo temporal máximo de 25 anos</t>
  </si>
  <si>
    <r>
      <t xml:space="preserve">Período da análise financeira do projeto
</t>
    </r>
    <r>
      <rPr>
        <b/>
        <i/>
        <sz val="10"/>
        <color theme="1"/>
        <rFont val="Calibri"/>
        <family val="2"/>
        <scheme val="minor"/>
      </rPr>
      <t>(até ao máx. de 25 anos)</t>
    </r>
  </si>
  <si>
    <r>
      <t xml:space="preserve">Poupança média anual
</t>
    </r>
    <r>
      <rPr>
        <b/>
        <i/>
        <sz val="10"/>
        <color theme="1"/>
        <rFont val="Calibri"/>
        <family val="2"/>
        <scheme val="minor"/>
      </rPr>
      <t>(para o periodo de analise financeira anterior)</t>
    </r>
  </si>
  <si>
    <t>Apuramento da poupança média anual:</t>
  </si>
  <si>
    <t xml:space="preserve">Apuramento do valor de reembolso semestral e respetiva % de poupança equivalente: </t>
  </si>
  <si>
    <t>1º a penultimo reembolso</t>
  </si>
  <si>
    <t>Último reembolso</t>
  </si>
  <si>
    <t>Nº Reembolsos
(base semestral)</t>
  </si>
  <si>
    <t>Plano de Reembolsos</t>
  </si>
  <si>
    <t>Poupanças Totais €/ano</t>
  </si>
  <si>
    <t>Poupanças Totais kWh/ano</t>
  </si>
  <si>
    <t>Subvenção Não Reembolsável</t>
  </si>
  <si>
    <t>Consumo estimado [kWh]</t>
  </si>
  <si>
    <t>N.A.</t>
  </si>
  <si>
    <t>Renováveis</t>
  </si>
  <si>
    <t>GPL</t>
  </si>
  <si>
    <t>Custo Energético</t>
  </si>
  <si>
    <t>Energia Elétrica</t>
  </si>
  <si>
    <t>Gasóleo/Diesel</t>
  </si>
  <si>
    <t>Madeira/Resíduos de Madeira</t>
  </si>
  <si>
    <t>Peletes/Briquetes de Madeira</t>
  </si>
  <si>
    <r>
      <t xml:space="preserve">Redução de consumo esperado com aplicação </t>
    </r>
    <r>
      <rPr>
        <b/>
        <sz val="9"/>
        <rFont val="Calibri"/>
        <family val="2"/>
      </rPr>
      <t>da medida [kWh]</t>
    </r>
  </si>
  <si>
    <r>
      <t>[kWh</t>
    </r>
    <r>
      <rPr>
        <b/>
        <vertAlign val="subscript"/>
        <sz val="9"/>
        <color theme="1"/>
        <rFont val="Calibri"/>
        <family val="2"/>
        <scheme val="minor"/>
      </rPr>
      <t>EP</t>
    </r>
    <r>
      <rPr>
        <b/>
        <sz val="9"/>
        <color theme="1"/>
        <rFont val="Calibri"/>
        <family val="2"/>
        <scheme val="minor"/>
      </rPr>
      <t>/ano]</t>
    </r>
  </si>
  <si>
    <r>
      <t>Redução das emissões de CO</t>
    </r>
    <r>
      <rPr>
        <b/>
        <vertAlign val="subscript"/>
        <sz val="9"/>
        <color theme="1"/>
        <rFont val="Calibri"/>
        <family val="2"/>
        <scheme val="minor"/>
      </rPr>
      <t>2</t>
    </r>
  </si>
  <si>
    <t>Custo Manutenção e Operação anual
(se aplicável)</t>
  </si>
  <si>
    <t>Custos Operação e Manutenção [€/ano]</t>
  </si>
  <si>
    <t>Economia Energia [€/ano]</t>
  </si>
  <si>
    <t>[unidades]</t>
  </si>
  <si>
    <t>Número de reinvestimentos previstos (se aplicável)</t>
  </si>
  <si>
    <t>Ano em que ocorre a primeira substituiçao do Equipamento</t>
  </si>
  <si>
    <r>
      <t>[m</t>
    </r>
    <r>
      <rPr>
        <b/>
        <vertAlign val="superscript"/>
        <sz val="9"/>
        <color theme="1"/>
        <rFont val="Calibri"/>
        <family val="2"/>
        <scheme val="minor"/>
      </rPr>
      <t>2</t>
    </r>
    <r>
      <rPr>
        <b/>
        <sz val="9"/>
        <color theme="1"/>
        <rFont val="Calibri"/>
        <family val="2"/>
        <scheme val="minor"/>
      </rPr>
      <t>]</t>
    </r>
  </si>
  <si>
    <t>Custos de reinvestimento por substituição [€]</t>
  </si>
  <si>
    <t>Redução Energética [kWh/ano]</t>
  </si>
  <si>
    <t>Redução Energética [kWh/ano] 
(ano 1)</t>
  </si>
  <si>
    <r>
      <t>[€/m</t>
    </r>
    <r>
      <rPr>
        <b/>
        <vertAlign val="superscript"/>
        <sz val="9"/>
        <color theme="1"/>
        <rFont val="Calibri"/>
        <family val="2"/>
        <scheme val="minor"/>
      </rPr>
      <t>2</t>
    </r>
    <r>
      <rPr>
        <b/>
        <sz val="9"/>
        <color theme="1"/>
        <rFont val="Calibri"/>
        <family val="2"/>
        <scheme val="minor"/>
      </rPr>
      <t>]</t>
    </r>
  </si>
  <si>
    <t>Valor estimado de Investimento (sem IVA)</t>
  </si>
  <si>
    <r>
      <t>[€</t>
    </r>
    <r>
      <rPr>
        <b/>
        <sz val="9"/>
        <color theme="1"/>
        <rFont val="Calibri"/>
        <family val="2"/>
        <scheme val="minor"/>
      </rPr>
      <t>]</t>
    </r>
  </si>
  <si>
    <t>-</t>
  </si>
  <si>
    <t>Poupanças [€/ano] (100%)</t>
  </si>
  <si>
    <t>Poupanças [kWh/ano] (100%)</t>
  </si>
  <si>
    <t>PCI [MJ/kg]</t>
  </si>
  <si>
    <t>PCI [tep/ton]</t>
  </si>
  <si>
    <t>Fator conversão [tep/kWh]</t>
  </si>
  <si>
    <r>
      <t>Emissões de CO</t>
    </r>
    <r>
      <rPr>
        <vertAlign val="subscript"/>
        <sz val="11"/>
        <color theme="1"/>
        <rFont val="Calibri"/>
        <family val="2"/>
        <scheme val="minor"/>
      </rPr>
      <t>2</t>
    </r>
    <r>
      <rPr>
        <sz val="11"/>
        <color theme="1"/>
        <rFont val="Calibri"/>
        <family val="2"/>
        <scheme val="minor"/>
      </rPr>
      <t xml:space="preserve"> Atuais [ton CO</t>
    </r>
    <r>
      <rPr>
        <vertAlign val="subscript"/>
        <sz val="11"/>
        <color theme="1"/>
        <rFont val="Calibri"/>
        <family val="2"/>
        <scheme val="minor"/>
      </rPr>
      <t>2</t>
    </r>
    <r>
      <rPr>
        <sz val="11"/>
        <color theme="1"/>
        <rFont val="Calibri"/>
        <family val="2"/>
        <scheme val="minor"/>
      </rPr>
      <t xml:space="preserve"> eq/ano]:</t>
    </r>
  </si>
  <si>
    <t>Custos Estimados Anuais [€/ano]:</t>
  </si>
  <si>
    <t>Para efeitos de contabilização das poupanças liquidas, é tido em conta o valor das poupanças anuais no ano 1 de cada medida, e automaticamente extendidas até à conclusão da sua vida útil. 
Caso tenha sido considerado o reinvestimento numa determinada medida (tendo-se preenchido para esse efeito os campos relativos ao valor de reinvestimento e o nº de reinvestimentos previstos), o impato dessas poupanças será considerado automaticamente até ao fim de um novo periodo de vida útil.
A determinação das reduções de consumo energético é feita automaticamente.</t>
  </si>
  <si>
    <t>Investimento Total [Medidas a).i)]</t>
  </si>
  <si>
    <t>Consumo de Energia Primária</t>
  </si>
  <si>
    <t>Investimento Total [Medidas a).ii)]</t>
  </si>
  <si>
    <t>Investimento Total [Medida c)]</t>
  </si>
  <si>
    <t>Investimento Total [Medidas a).iii)]</t>
  </si>
  <si>
    <t>Investimento Total [Medidas a).iv)]</t>
  </si>
  <si>
    <t>Investimento Total [Medidas a).v)]</t>
  </si>
  <si>
    <t>Investimento Total [Medidas b).i)]</t>
  </si>
  <si>
    <r>
      <t>Fator conversão [kWh</t>
    </r>
    <r>
      <rPr>
        <vertAlign val="subscript"/>
        <sz val="10"/>
        <color theme="1"/>
        <rFont val="Calibri"/>
        <family val="2"/>
        <scheme val="minor"/>
      </rPr>
      <t>EP</t>
    </r>
    <r>
      <rPr>
        <sz val="10"/>
        <color theme="1"/>
        <rFont val="Calibri"/>
        <family val="2"/>
        <scheme val="minor"/>
      </rPr>
      <t>/kWh]</t>
    </r>
  </si>
  <si>
    <r>
      <t>FE [kgCO</t>
    </r>
    <r>
      <rPr>
        <vertAlign val="subscript"/>
        <sz val="10"/>
        <color theme="1"/>
        <rFont val="Calibri"/>
        <family val="2"/>
        <scheme val="minor"/>
      </rPr>
      <t>2</t>
    </r>
    <r>
      <rPr>
        <sz val="10"/>
        <color theme="1"/>
        <rFont val="Calibri"/>
        <family val="2"/>
        <scheme val="minor"/>
      </rPr>
      <t>e/tep]</t>
    </r>
  </si>
  <si>
    <r>
      <t>FE [kgCO</t>
    </r>
    <r>
      <rPr>
        <vertAlign val="subscript"/>
        <sz val="10"/>
        <color theme="1"/>
        <rFont val="Calibri"/>
        <family val="2"/>
        <scheme val="minor"/>
      </rPr>
      <t>2</t>
    </r>
    <r>
      <rPr>
        <sz val="10"/>
        <color theme="1"/>
        <rFont val="Calibri"/>
        <family val="2"/>
        <scheme val="minor"/>
      </rPr>
      <t>e/kWh]</t>
    </r>
  </si>
  <si>
    <r>
      <t>FE [kgCO</t>
    </r>
    <r>
      <rPr>
        <vertAlign val="subscript"/>
        <sz val="10"/>
        <color theme="1"/>
        <rFont val="Calibri"/>
        <family val="2"/>
        <scheme val="minor"/>
      </rPr>
      <t>2</t>
    </r>
    <r>
      <rPr>
        <sz val="10"/>
        <color theme="1"/>
        <rFont val="Calibri"/>
        <family val="2"/>
        <scheme val="minor"/>
      </rPr>
      <t>/kWh]</t>
    </r>
  </si>
  <si>
    <r>
      <t>FE [kgCO</t>
    </r>
    <r>
      <rPr>
        <vertAlign val="subscript"/>
        <sz val="10"/>
        <color theme="1"/>
        <rFont val="Calibri"/>
        <family val="2"/>
        <scheme val="minor"/>
      </rPr>
      <t>2</t>
    </r>
    <r>
      <rPr>
        <sz val="10"/>
        <color theme="1"/>
        <rFont val="Calibri"/>
        <family val="2"/>
        <scheme val="minor"/>
      </rPr>
      <t>e/GJ]</t>
    </r>
  </si>
  <si>
    <r>
      <t>Fatores de conversão CO</t>
    </r>
    <r>
      <rPr>
        <b/>
        <vertAlign val="subscript"/>
        <sz val="11"/>
        <color theme="1"/>
        <rFont val="Calibri"/>
        <family val="2"/>
        <scheme val="minor"/>
      </rPr>
      <t>2</t>
    </r>
    <r>
      <rPr>
        <b/>
        <sz val="11"/>
        <color theme="1"/>
        <rFont val="Calibri"/>
        <family val="2"/>
        <scheme val="minor"/>
      </rPr>
      <t xml:space="preserve"> e tep (Despacho n.º 17313/2008 e Despacho n.º 15793-D/2013)</t>
    </r>
  </si>
  <si>
    <t>Restantes fontes (selecionar da lista de fontes disponivel)</t>
  </si>
  <si>
    <t>Valores apurados 
(tendo em conta as despesas elegiveis)</t>
  </si>
  <si>
    <t>Valores ajustados 
(tendo em conta os limites de dotação financeira)</t>
  </si>
  <si>
    <r>
      <t xml:space="preserve">Subvenção Reembolsável 
</t>
    </r>
    <r>
      <rPr>
        <b/>
        <i/>
        <sz val="11"/>
        <color theme="1"/>
        <rFont val="Calibri"/>
        <family val="2"/>
        <scheme val="minor"/>
      </rPr>
      <t>(a devolver)</t>
    </r>
  </si>
  <si>
    <r>
      <t>Subvenção Reembolsável</t>
    </r>
    <r>
      <rPr>
        <b/>
        <i/>
        <sz val="11"/>
        <color theme="1"/>
        <rFont val="Calibri"/>
        <family val="2"/>
        <scheme val="minor"/>
      </rPr>
      <t xml:space="preserve">
</t>
    </r>
    <r>
      <rPr>
        <b/>
        <sz val="11"/>
        <color theme="1"/>
        <rFont val="Calibri"/>
        <family val="2"/>
        <scheme val="minor"/>
      </rPr>
      <t>(</t>
    </r>
    <r>
      <rPr>
        <b/>
        <i/>
        <sz val="11"/>
        <color theme="1"/>
        <rFont val="Calibri"/>
        <family val="2"/>
        <scheme val="minor"/>
      </rPr>
      <t>a devolver)</t>
    </r>
  </si>
  <si>
    <t>Máximos</t>
  </si>
  <si>
    <t>Mínimos</t>
  </si>
  <si>
    <r>
      <t>Área
[m</t>
    </r>
    <r>
      <rPr>
        <b/>
        <vertAlign val="superscript"/>
        <sz val="9"/>
        <color theme="1"/>
        <rFont val="Calibri"/>
        <family val="2"/>
        <scheme val="minor"/>
      </rPr>
      <t>2</t>
    </r>
    <r>
      <rPr>
        <b/>
        <sz val="9"/>
        <color theme="1"/>
        <rFont val="Calibri"/>
        <family val="2"/>
        <scheme val="minor"/>
      </rPr>
      <t>]</t>
    </r>
  </si>
  <si>
    <r>
      <t>Intervalo aplicável [m</t>
    </r>
    <r>
      <rPr>
        <b/>
        <vertAlign val="superscript"/>
        <sz val="9"/>
        <color theme="1"/>
        <rFont val="Calibri"/>
        <family val="2"/>
        <scheme val="minor"/>
      </rPr>
      <t>2</t>
    </r>
    <r>
      <rPr>
        <b/>
        <sz val="9"/>
        <color theme="1"/>
        <rFont val="Calibri"/>
        <family val="2"/>
        <scheme val="minor"/>
      </rPr>
      <t>]</t>
    </r>
  </si>
  <si>
    <t>% da Poupança líquida considerada</t>
  </si>
  <si>
    <t xml:space="preserve">Total </t>
  </si>
  <si>
    <t>b).ii) Instalação de sistemas de produção de energia elétrica para autoconsumo a partir de fontes de energia renovável</t>
  </si>
  <si>
    <t>Valor máx. elegível por aplicação de Custo Padrão (sem IVA)</t>
  </si>
  <si>
    <t>Fator conversão [kWh/MJ]</t>
  </si>
  <si>
    <t>7. Medidas b) i) Painéis solares térmicos</t>
  </si>
  <si>
    <t>8. Medidas b) ii) Sistemas de produção de energia</t>
  </si>
  <si>
    <t>Morada/localização:</t>
  </si>
  <si>
    <t>Até 100 mm de isolamento</t>
  </si>
  <si>
    <t>Área de coletores</t>
  </si>
  <si>
    <t>Relativamente às folhas:</t>
  </si>
  <si>
    <r>
      <t xml:space="preserve">Nº anos necessarios para reembolso do apoio a atribuir
</t>
    </r>
    <r>
      <rPr>
        <b/>
        <i/>
        <sz val="10"/>
        <color theme="1"/>
        <rFont val="Calibri"/>
        <family val="2"/>
        <scheme val="minor"/>
      </rPr>
      <t>(pelo menos 70% poupança média anual)</t>
    </r>
  </si>
  <si>
    <r>
      <t xml:space="preserve">Valor de reembolso anual ajustado 
</t>
    </r>
    <r>
      <rPr>
        <b/>
        <i/>
        <sz val="10"/>
        <color theme="1"/>
        <rFont val="Calibri"/>
        <family val="2"/>
        <scheme val="minor"/>
      </rPr>
      <t>(para o nº anos calculado anteriormente)</t>
    </r>
  </si>
  <si>
    <t>Eixo Prioritário:</t>
  </si>
  <si>
    <t>Prioridade de Investimento:</t>
  </si>
  <si>
    <t>Sim</t>
  </si>
  <si>
    <t>Não</t>
  </si>
  <si>
    <t>Secção RE SEUR:</t>
  </si>
  <si>
    <t>Código do Aviso:</t>
  </si>
  <si>
    <t>Código</t>
  </si>
  <si>
    <t>Unidade</t>
  </si>
  <si>
    <t>Meta</t>
  </si>
  <si>
    <t>Ano Alvo</t>
  </si>
  <si>
    <t>Indicador Aplicavel à Operação?</t>
  </si>
  <si>
    <t>Indicador a Contratualizar?</t>
  </si>
  <si>
    <t>O.04.03.02.C</t>
  </si>
  <si>
    <t>Redução anual do consumo de energia primária nos edifícios públicos</t>
  </si>
  <si>
    <t>Para efeitos de contabilização das poupanças liquidas, é tido em conta o valor das poupanças anuais no ano 1 de cada medida, automaticamente extendido até à conclusão da sua vida útil. 
Caso tenha sido considerado o reinvestimento numa determinada medida (tendo-se preenchido para esse efeito os campos relativos ao valor de reinvestimento e o nº de reinvestimentos previstos), o impato dessas poupanças será considerado automaticamente até ao fim de um novo periodo de vida útil.
A determinação das reduções de consumo energético é feita automaticamente.</t>
  </si>
  <si>
    <t>Auditorias, diagnósticos e avaliações, incluindo a avaliação ex-post, sujeitos a custos-padrão (DGEG)</t>
  </si>
  <si>
    <t>Consumo Estimado Anual  (tep):</t>
  </si>
  <si>
    <t>Consumos Estimados Anuais  (kWh):</t>
  </si>
  <si>
    <r>
      <t xml:space="preserve">Não altere a estrutura desta ferramenta de cálculo: </t>
    </r>
    <r>
      <rPr>
        <b/>
        <sz val="10"/>
        <color rgb="FF0070C0"/>
        <rFont val="Arial"/>
        <family val="2"/>
      </rPr>
      <t xml:space="preserve">não elimine folhas nem altere a formatação dos campos destinados ao preenchimento do beneficiário.  </t>
    </r>
  </si>
  <si>
    <t>2. Medidas a) i) Envolvente opaca</t>
  </si>
  <si>
    <t>3. Medidas a) ii) Envolvente envidraçada</t>
  </si>
  <si>
    <t>4. Medidas a) iii) Sistemas técnicos</t>
  </si>
  <si>
    <t>5. Medidas a) iv) Iluminação interior e exterior</t>
  </si>
  <si>
    <t>6. Medidas a) v) Sistemas de gestão</t>
  </si>
  <si>
    <t>Folhas 9. e 10.</t>
  </si>
  <si>
    <t>Folha 2. a 8.</t>
  </si>
  <si>
    <t>9. Medidas c) Auditorias</t>
  </si>
  <si>
    <t>- Um projeto que apresente apenas o preenchimento das folhas 7. a 10. não é elegivel!</t>
  </si>
  <si>
    <t>Certificação Energética (CE)</t>
  </si>
  <si>
    <t>Custo Unitário Energia  [€/kWh]:</t>
  </si>
  <si>
    <t>Medidas a) i) Vãos Opacos</t>
  </si>
  <si>
    <t>Medidas a) ii) Vãos envidraçados</t>
  </si>
  <si>
    <t>Medidas a) iv) Iluminação</t>
  </si>
  <si>
    <t>Medidas a) v) Sistemas Gestão</t>
  </si>
  <si>
    <t>Medidas a) iii) Sistemas Técnicos</t>
  </si>
  <si>
    <t>Medidas b) i) Painéis solares</t>
  </si>
  <si>
    <t>Medidas b) ii) Produção autoconsumo</t>
  </si>
  <si>
    <t>Medidas c) Auditorias energéticas</t>
  </si>
  <si>
    <r>
      <t>Investimento Total 
[</t>
    </r>
    <r>
      <rPr>
        <b/>
        <i/>
        <sz val="11"/>
        <color theme="1"/>
        <rFont val="Calibri"/>
        <family val="2"/>
        <scheme val="minor"/>
      </rPr>
      <t>medidas a), b) e c)]</t>
    </r>
  </si>
  <si>
    <t>Rácio</t>
  </si>
  <si>
    <t>Critérios de Seleção</t>
  </si>
  <si>
    <t>Descritivo</t>
  </si>
  <si>
    <t>Unidades</t>
  </si>
  <si>
    <t>Numerador</t>
  </si>
  <si>
    <t>Denominador</t>
  </si>
  <si>
    <t>Resultados</t>
  </si>
  <si>
    <t>a) Contributo para os indicadores definidos para a Prioridade de Investimento e Objetivo Específico</t>
  </si>
  <si>
    <t>%</t>
  </si>
  <si>
    <t>d) Contributo para a redução das emissões de CO2</t>
  </si>
  <si>
    <r>
      <t xml:space="preserve">Rácio entre a </t>
    </r>
    <r>
      <rPr>
        <b/>
        <sz val="9.5"/>
        <color theme="1"/>
        <rFont val="Calibri"/>
        <family val="2"/>
        <scheme val="minor"/>
      </rPr>
      <t>diminuição anual estimada das emissões de gases com efeito de estufa (ton CO2) com a realização da operação</t>
    </r>
    <r>
      <rPr>
        <sz val="9.5"/>
        <color theme="1"/>
        <rFont val="Calibri"/>
        <family val="2"/>
        <scheme val="minor"/>
      </rPr>
      <t xml:space="preserve"> pelas </t>
    </r>
    <r>
      <rPr>
        <b/>
        <sz val="9.5"/>
        <color theme="1"/>
        <rFont val="Calibri"/>
        <family val="2"/>
        <scheme val="minor"/>
      </rPr>
      <t>emissões de CO2 atuais (ton/ano) constantes do Certificado Energético</t>
    </r>
  </si>
  <si>
    <t>e) Racionalidade económica das ações previstas na operação</t>
  </si>
  <si>
    <t>€/tep</t>
  </si>
  <si>
    <t>f) Desempenho energético do edificio</t>
  </si>
  <si>
    <r>
      <rPr>
        <b/>
        <sz val="9.5"/>
        <color theme="1"/>
        <rFont val="Calibri"/>
        <family val="2"/>
        <scheme val="minor"/>
      </rPr>
      <t>Classe energética do edificio</t>
    </r>
    <r>
      <rPr>
        <sz val="9.5"/>
        <color theme="1"/>
        <rFont val="Calibri"/>
        <family val="2"/>
        <scheme val="minor"/>
      </rPr>
      <t xml:space="preserve"> presente no Certificado Energético</t>
    </r>
    <r>
      <rPr>
        <b/>
        <sz val="9.5"/>
        <color theme="1"/>
        <rFont val="Calibri"/>
        <family val="2"/>
        <scheme val="minor"/>
      </rPr>
      <t xml:space="preserve"> antes da implementação da operação</t>
    </r>
  </si>
  <si>
    <t>A pontuação será dada tendo em conta a classe energetica do edificio presente no Certificado Energetico antes da implementaçao da operaçao.</t>
  </si>
  <si>
    <t>Classe energética</t>
  </si>
  <si>
    <t>Objetivo Específico:</t>
  </si>
  <si>
    <t>Designacao</t>
  </si>
  <si>
    <t>Valor Ref.</t>
  </si>
  <si>
    <t>O.04.03.04.C</t>
  </si>
  <si>
    <t>Diminuição anual estimada das emissões de gases com efeito de estufa</t>
  </si>
  <si>
    <t>Toneladas de CO2 equivalente</t>
  </si>
  <si>
    <t>O.04.03.04.G</t>
  </si>
  <si>
    <t>Edifícios da Administração Central apoiados com consumo de energia melhorado</t>
  </si>
  <si>
    <t>Nº</t>
  </si>
  <si>
    <t>O.04.03.05.G</t>
  </si>
  <si>
    <t>Área útil dos edifícios apoiados</t>
  </si>
  <si>
    <t>m2</t>
  </si>
  <si>
    <t>O.04.03.06.G</t>
  </si>
  <si>
    <t>Área de isolamento térmico aplicado na envolvente opaca dos edifícios apoiados</t>
  </si>
  <si>
    <t>O.04.03.07.G</t>
  </si>
  <si>
    <t>Área de janelas eficientes instaladas nos edifícios apoiados</t>
  </si>
  <si>
    <t>O.04.03.08.G</t>
  </si>
  <si>
    <t>Área dos painéis solares térmicos instalados para produção de água quente sanitária (AQS) nos edifícios apoiados</t>
  </si>
  <si>
    <t>O.04.03.09.G</t>
  </si>
  <si>
    <t>Potência instalada dos sistemas de produção de energia elétrica para autoconsumo a partir de fontes renováveis nos edifícios apoiados</t>
  </si>
  <si>
    <t>kW</t>
  </si>
  <si>
    <t>O.04.03.10.G</t>
  </si>
  <si>
    <t>Diminuição da potência instalada em iluminação, interior e exterior nos edifícios apoiados</t>
  </si>
  <si>
    <t>R.04.03.02.E</t>
  </si>
  <si>
    <t>Consumo de energia primária nos edifícios da administração central</t>
  </si>
  <si>
    <t>Tep</t>
  </si>
  <si>
    <t>Dados da Candidatura</t>
  </si>
  <si>
    <r>
      <rPr>
        <b/>
        <sz val="9"/>
        <color theme="1"/>
        <rFont val="Calibri"/>
        <family val="2"/>
        <scheme val="minor"/>
      </rPr>
      <t xml:space="preserve">I </t>
    </r>
    <r>
      <rPr>
        <sz val="9"/>
        <color theme="1"/>
        <rFont val="Calibri"/>
        <family val="2"/>
        <scheme val="minor"/>
      </rPr>
      <t>- Apoiar a transição para uma economia com baixas emissões de carbono em todos os setores</t>
    </r>
  </si>
  <si>
    <r>
      <rPr>
        <b/>
        <sz val="9"/>
        <color theme="1"/>
        <rFont val="Calibri"/>
        <family val="2"/>
        <scheme val="minor"/>
      </rPr>
      <t xml:space="preserve">4.3. - </t>
    </r>
    <r>
      <rPr>
        <sz val="9"/>
        <color theme="1"/>
        <rFont val="Calibri"/>
        <family val="2"/>
        <scheme val="minor"/>
      </rPr>
      <t>Apoio à eficiência energética, à gestão inteligente da energia e à utilização das energias renováveis nas infraestruturas públicas, nomeadamente nos edifícios públicos e no setor da habitação.</t>
    </r>
  </si>
  <si>
    <r>
      <rPr>
        <b/>
        <sz val="9"/>
        <color theme="1"/>
        <rFont val="Calibri"/>
        <family val="2"/>
        <scheme val="minor"/>
      </rPr>
      <t>3.</t>
    </r>
    <r>
      <rPr>
        <sz val="9"/>
        <color theme="1"/>
        <rFont val="Calibri"/>
        <family val="2"/>
        <scheme val="minor"/>
      </rPr>
      <t xml:space="preserve"> - Eficiência energética nas infraestruturas públicas</t>
    </r>
  </si>
  <si>
    <r>
      <rPr>
        <b/>
        <sz val="9"/>
        <color theme="1"/>
        <rFont val="Calibri"/>
        <family val="2"/>
        <scheme val="minor"/>
      </rPr>
      <t>3</t>
    </r>
    <r>
      <rPr>
        <sz val="9"/>
        <color theme="1"/>
        <rFont val="Calibri"/>
        <family val="2"/>
        <scheme val="minor"/>
      </rPr>
      <t xml:space="preserve"> - Apoio à eficiência energética, à gestão inteligente da energia e à utilização das energias renováveis nas infraestruturas públicas da Administração Central</t>
    </r>
  </si>
  <si>
    <t>iv) Iluminação interior e exterior (excepto iluminação pública)</t>
  </si>
  <si>
    <t>Observações relativamente aos valores propostos para o respetivo indicador</t>
  </si>
  <si>
    <t>Despesa Elegivel</t>
  </si>
  <si>
    <t>Identificação de outras despesas:</t>
  </si>
  <si>
    <t>Descrição da despesa (ação e medida afeta)</t>
  </si>
  <si>
    <t>Outras Despesas da operação</t>
  </si>
  <si>
    <t>Investimento Total [Outras Despesas da Operação]</t>
  </si>
  <si>
    <t>Despesa Elegível</t>
  </si>
  <si>
    <t>Despesa Elegível Não Comparticipada
(custos-padrão)</t>
  </si>
  <si>
    <r>
      <t xml:space="preserve">Outras Despesas necessárias </t>
    </r>
    <r>
      <rPr>
        <b/>
        <u/>
        <sz val="11"/>
        <color theme="1"/>
        <rFont val="Calibri"/>
        <family val="2"/>
        <scheme val="minor"/>
      </rPr>
      <t>somente à execução das medidas a) a b) i)</t>
    </r>
    <r>
      <rPr>
        <b/>
        <sz val="11"/>
        <color theme="1"/>
        <rFont val="Calibri"/>
        <family val="2"/>
        <scheme val="minor"/>
      </rPr>
      <t xml:space="preserve"> ou da operação</t>
    </r>
  </si>
  <si>
    <r>
      <t>Totais
[</t>
    </r>
    <r>
      <rPr>
        <b/>
        <i/>
        <sz val="10"/>
        <color theme="1"/>
        <rFont val="Calibri"/>
        <family val="2"/>
        <scheme val="minor"/>
      </rPr>
      <t>medidas a), b), e c)]</t>
    </r>
  </si>
  <si>
    <t>Investimento Total [Medidas b).ii)]</t>
  </si>
  <si>
    <t>Código da Operação</t>
  </si>
  <si>
    <t>Designação da Operação</t>
  </si>
  <si>
    <t>Entidade Beneficiária</t>
  </si>
  <si>
    <t>Data Conclusão</t>
  </si>
  <si>
    <t>Apoio Concedido Reembolsável</t>
  </si>
  <si>
    <t>1ª e penultima prestação</t>
  </si>
  <si>
    <t>% de Poupança  líquida média anual apurada</t>
  </si>
  <si>
    <t>última prestação</t>
  </si>
  <si>
    <t>Nº de anos para reembolso</t>
  </si>
  <si>
    <t>Ano</t>
  </si>
  <si>
    <t>Reembolso nº</t>
  </si>
  <si>
    <t>Data de reembolso semestral</t>
  </si>
  <si>
    <t xml:space="preserve">Reembolso semestral (€) </t>
  </si>
  <si>
    <t>Reembolso acumulado (€)</t>
  </si>
  <si>
    <t>Código da Candidatura:</t>
  </si>
  <si>
    <t>Designação da Operação:</t>
  </si>
  <si>
    <t>Entidade Beneficiária:</t>
  </si>
  <si>
    <t>Despesa Não Elegivel
(campo destinado à DGEG/POSEUR)</t>
  </si>
  <si>
    <t>Medidas não identificadas na tabela dos custos-padrão, nomeadamente, emissão e atualização de CE</t>
  </si>
  <si>
    <t>Área total de isolamento térmico a aplicar</t>
  </si>
  <si>
    <t>Área total de janelas mais eficientes a instalar</t>
  </si>
  <si>
    <t>1. Identificação do beneficiário da operação e da modalidade de  apoio a que concorre</t>
  </si>
  <si>
    <t>(atribuído pelo Balcão 2020 após submissão):</t>
  </si>
  <si>
    <t>Idade do edifício:</t>
  </si>
  <si>
    <t>Classificação ou em vias de classificação:</t>
  </si>
  <si>
    <t>Classificação do edifício</t>
  </si>
  <si>
    <t>Idade do Edifício</t>
  </si>
  <si>
    <t>Interesse nacional</t>
  </si>
  <si>
    <t>Superior a 40 anos</t>
  </si>
  <si>
    <t>Interesse público</t>
  </si>
  <si>
    <t>Inferior a 40 anos</t>
  </si>
  <si>
    <t>Interesse municipal</t>
  </si>
  <si>
    <t>Localização nas folhas de preenchimento da Ferramenta de Cálculo</t>
  </si>
  <si>
    <t>CE</t>
  </si>
  <si>
    <t>Auditoria Energética</t>
  </si>
  <si>
    <t>Modalidade de apoio</t>
  </si>
  <si>
    <t>reembolsável</t>
  </si>
  <si>
    <t>não reembolsável</t>
  </si>
  <si>
    <t>Medida incluida no CE ou Auditoria energética?</t>
  </si>
  <si>
    <t>ELEGIBILIDADE DA OPERAÇÃO</t>
  </si>
  <si>
    <t>Poupanças Totais - Resumo</t>
  </si>
  <si>
    <t>Dados do Edifício/Infraestrutura</t>
  </si>
  <si>
    <r>
      <t>Área Útil do Pavimento (m</t>
    </r>
    <r>
      <rPr>
        <vertAlign val="superscript"/>
        <sz val="11"/>
        <color theme="1"/>
        <rFont val="Calibri"/>
        <family val="2"/>
        <scheme val="minor"/>
      </rPr>
      <t>2</t>
    </r>
    <r>
      <rPr>
        <sz val="11"/>
        <color theme="1"/>
        <rFont val="Calibri"/>
        <family val="2"/>
        <scheme val="minor"/>
      </rPr>
      <t>):</t>
    </r>
  </si>
  <si>
    <t>Restantes medidas não identificadas na tabela dos custos-padrão por tecnologia (DGEG)</t>
  </si>
  <si>
    <t>Vida Útil Equipamento</t>
  </si>
  <si>
    <t>Economia de Energia [€/ano]</t>
  </si>
  <si>
    <r>
      <t xml:space="preserve">São de preenchimento </t>
    </r>
    <r>
      <rPr>
        <b/>
        <u/>
        <sz val="10"/>
        <color rgb="FF0070C0"/>
        <rFont val="Arial"/>
        <family val="2"/>
      </rPr>
      <t>obrigatório</t>
    </r>
    <r>
      <rPr>
        <b/>
        <sz val="10"/>
        <color rgb="FF0070C0"/>
        <rFont val="Arial"/>
        <family val="2"/>
      </rPr>
      <t>:</t>
    </r>
  </si>
  <si>
    <r>
      <t xml:space="preserve">São de preenchimento </t>
    </r>
    <r>
      <rPr>
        <b/>
        <u/>
        <sz val="10"/>
        <color rgb="FF0070C0"/>
        <rFont val="Arial"/>
        <family val="2"/>
      </rPr>
      <t>facultativo</t>
    </r>
    <r>
      <rPr>
        <b/>
        <sz val="10"/>
        <color rgb="FF0070C0"/>
        <rFont val="Arial"/>
        <family val="2"/>
      </rPr>
      <t>, conforme as tipologias de operação a que o beneficiário se pretende candidatar:</t>
    </r>
  </si>
  <si>
    <t>- As folhas 2 a 10.</t>
  </si>
  <si>
    <r>
      <t>2. a 9.</t>
    </r>
    <r>
      <rPr>
        <sz val="10"/>
        <color theme="1"/>
        <rFont val="Arial"/>
        <family val="2"/>
      </rPr>
      <t>, as mesmas devem ser:</t>
    </r>
  </si>
  <si>
    <r>
      <t>7. a 10.</t>
    </r>
    <r>
      <rPr>
        <sz val="10"/>
        <color theme="1"/>
        <rFont val="Arial"/>
        <family val="2"/>
      </rPr>
      <t>, as mesmas devem ser:</t>
    </r>
  </si>
  <si>
    <t>- Para efeitos de conversão de unidades de energia para "tep" e "kgCO2", a utilizar nas folhas 2. a 8., são considerados os fatores de conversão identificados nesta folha (preenchimento automático).</t>
  </si>
  <si>
    <t>Código Universal de Candidatura (atribuído pelo Balcão 2020 após submissão);</t>
  </si>
  <si>
    <t>Identificação do beneficiário e operação;</t>
  </si>
  <si>
    <t>Identificação do edifício ou infraestrutura a intervencionar;</t>
  </si>
  <si>
    <t>Medidas de Melhoria Identificadas no CE ou auditoria energética que permitam a redução do consumo de energia primária igual ou superior a 30%.</t>
  </si>
  <si>
    <t>Medidas de Eficiência Energética a implementar para a tipologia de medida respetiva;</t>
  </si>
  <si>
    <t>Poupanças anuais (€ e kWh) geradas por medida;</t>
  </si>
  <si>
    <t>Vida útil de cada medida;</t>
  </si>
  <si>
    <t>Despesas elegíveis e elegíveis não comparticipadas;</t>
  </si>
  <si>
    <t>Poupanças acumuladas não atualizadas por medida (preenchimento automático).</t>
  </si>
  <si>
    <t>Custo de Investimento em auditorias energéticas e outras medidas não tipificadas nas Folhas 2. a 8.;</t>
  </si>
  <si>
    <t>Despesas elegíveis e elegíveis não comparticipadas.</t>
  </si>
  <si>
    <t>Poupanças acumuladas não atualizadas de todas as medidas (preenchimento automático);</t>
  </si>
  <si>
    <t>Despesas Elegíveis e Elegíveis Não Comparticipadas em medidas de eficiência energética, utilização de energias renováveis e auditorias (preenchimento automático);</t>
  </si>
  <si>
    <t>Outras Despesas Elegíveis, desde que devidamente identificadas no mapa de despesas da candidatura (preenchimento automático);</t>
  </si>
  <si>
    <t>Período temporal necessário para recuperação do apoio, aplicável no caso de modalidade de apoio reembolsável (preenchimento automático).</t>
  </si>
  <si>
    <t>Proposta de apuramento dos rácios dos diversos critérios de seleção identificados no Aviso (preenchimento automático).</t>
  </si>
  <si>
    <t>Proposta de plano de reembolsos, aplicável no caso de modalidade de apoio reembolsável (preenchimento automático).</t>
  </si>
  <si>
    <t>- Para efeitos de aplicação de custos-padrão de tecnologias e superficies (quando aplicável), bem como do tempo de vida útil dos equipamentos, são considerados os valores identificados nesta folha (preenchimento automático);</t>
  </si>
  <si>
    <t>- Para as soluções técnicas não identificadas nesta folha, devem assumir-se os tempos de vida útil das soluções técnicas equiparadas.</t>
  </si>
  <si>
    <t>10. Outras despesas incluídas no art.º 7.º do Regulamento SEUR</t>
  </si>
  <si>
    <r>
      <t>- Preenchidas tendo em conta se as medidas candidatas são enquadráveis em "</t>
    </r>
    <r>
      <rPr>
        <i/>
        <sz val="10"/>
        <color theme="1"/>
        <rFont val="Arial"/>
        <family val="2"/>
      </rPr>
      <t>Medidas identificadas na tabela dos custos-padrão por tecnologia (DGEG)</t>
    </r>
    <r>
      <rPr>
        <sz val="10"/>
        <color theme="1"/>
        <rFont val="Arial"/>
        <family val="2"/>
      </rPr>
      <t>" ou em "</t>
    </r>
    <r>
      <rPr>
        <i/>
        <sz val="10"/>
        <color theme="1"/>
        <rFont val="Arial"/>
        <family val="2"/>
      </rPr>
      <t>Restantes medidas não identificadas na tabela dos custos-padrão por tecnologia (DGEG)</t>
    </r>
    <r>
      <rPr>
        <sz val="10"/>
        <color theme="1"/>
        <rFont val="Arial"/>
        <family val="2"/>
      </rPr>
      <t>".</t>
    </r>
  </si>
  <si>
    <r>
      <t xml:space="preserve">- Preenchidas </t>
    </r>
    <r>
      <rPr>
        <u/>
        <sz val="10"/>
        <color theme="1"/>
        <rFont val="Arial"/>
        <family val="2"/>
      </rPr>
      <t>em complemento</t>
    </r>
    <r>
      <rPr>
        <sz val="10"/>
        <color theme="1"/>
        <rFont val="Arial"/>
        <family val="2"/>
      </rPr>
      <t xml:space="preserve"> às tipologias de operação identificadas nas folhas 2. a 6..</t>
    </r>
  </si>
  <si>
    <t>Medidas identificadas na tabela dos custos-padrão por tecnologia (DGEG)</t>
  </si>
  <si>
    <t>Despesa Total Elegível [Medidas a).i)]</t>
  </si>
  <si>
    <t>Despesa Elegível Não Comparticipada [Medidas a).i)]</t>
  </si>
  <si>
    <t>Despesa Não Elegível [Medidas a).i)]</t>
  </si>
  <si>
    <t>Despesa Total Elegível [Medidas a).ii)]</t>
  </si>
  <si>
    <t>Despesa Elegível Não Comparticipada [Medidas a).ii)]</t>
  </si>
  <si>
    <t>Despesa Não Elegível [Medidas a).ii)]</t>
  </si>
  <si>
    <t>Despesa Total Elegível [Medidas a).iii)]</t>
  </si>
  <si>
    <t>Despesa Não Elegível [Medidas a).iii)]</t>
  </si>
  <si>
    <t>Despesa Total Elegível [Medidas a).iv)]</t>
  </si>
  <si>
    <t>Despesa Não Elegível [Medidas a).iv)]</t>
  </si>
  <si>
    <t>Medidas não identificadas na tabela dos custos-padrão por tecnologia (DGEG)</t>
  </si>
  <si>
    <t>Despesa Total Elegível [Medidas a).v)]</t>
  </si>
  <si>
    <t>Despesa Não Elegível [Medidas a).v)]</t>
  </si>
  <si>
    <t>Despesa Total Elegível [Medidas b).i)]</t>
  </si>
  <si>
    <t>Despesa Não Elegível [Medidas b).i)]</t>
  </si>
  <si>
    <t>Despesa Total Elegível [Medidas b).ii)]</t>
  </si>
  <si>
    <t>Despesa Não Elegível [Medidas b).ii)]</t>
  </si>
  <si>
    <t>Despesa Total Elegível [Medida c)]</t>
  </si>
  <si>
    <t>Despesa Elegível Não Comparticipada [Medida c)]</t>
  </si>
  <si>
    <t>Despesa Não Elegível [Medida c)]</t>
  </si>
  <si>
    <t>Despesa Não Elegível
(campo destinado à DGEG/POSEUR)</t>
  </si>
  <si>
    <t>Área Útil do Pavimento</t>
  </si>
  <si>
    <t>Despesa Total Elegível [Outras Despesas da Operação]</t>
  </si>
  <si>
    <t>Despesa Não Elegível [Outras Despesas da Operação]</t>
  </si>
  <si>
    <t>IVA associado (se despesa elegível)</t>
  </si>
  <si>
    <r>
      <t xml:space="preserve">Despesa Não Elegível </t>
    </r>
    <r>
      <rPr>
        <b/>
        <u/>
        <sz val="8"/>
        <color theme="1"/>
        <rFont val="Calibri"/>
        <family val="2"/>
        <scheme val="minor"/>
      </rPr>
      <t>(campo destinado à DGEG/POSEUR)</t>
    </r>
  </si>
  <si>
    <t>Despesa Elegível Não Comparticipada (custos-padrão)</t>
  </si>
  <si>
    <t>Ano em que ocorre a primeira substituição do Equipamento</t>
  </si>
  <si>
    <r>
      <t xml:space="preserve">Despesa Não Elegível
</t>
    </r>
    <r>
      <rPr>
        <b/>
        <u/>
        <sz val="9"/>
        <color theme="1"/>
        <rFont val="Calibri"/>
        <family val="2"/>
        <scheme val="minor"/>
      </rPr>
      <t>(campo destinado à DGEG/POSEUR)</t>
    </r>
  </si>
  <si>
    <t>Ajuda</t>
  </si>
  <si>
    <t/>
  </si>
  <si>
    <t>Auxiliar Fonte Energia 3</t>
  </si>
  <si>
    <t>Auxiliar Fonte Energia 4 e 5</t>
  </si>
  <si>
    <t>Grande Intervenção</t>
  </si>
  <si>
    <r>
      <t xml:space="preserve">Limite de dotação financeira
</t>
    </r>
    <r>
      <rPr>
        <i/>
        <sz val="11"/>
        <color theme="1"/>
        <rFont val="Calibri"/>
        <family val="2"/>
        <scheme val="minor"/>
      </rPr>
      <t>(95% do I.T.E, até ao máx. de 5M€</t>
    </r>
    <r>
      <rPr>
        <b/>
        <i/>
        <sz val="11"/>
        <color theme="1"/>
        <rFont val="Calibri"/>
        <family val="2"/>
        <scheme val="minor"/>
      </rPr>
      <t>)</t>
    </r>
  </si>
  <si>
    <t>Investimento total</t>
  </si>
  <si>
    <t>I. Elegível</t>
  </si>
  <si>
    <t>I. Elegível Não Compart.</t>
  </si>
  <si>
    <t>I. Não Elegível</t>
  </si>
  <si>
    <t>CARACTERIZAÇÃO DO FINANCIAMENTO</t>
  </si>
  <si>
    <t>Custo Total, Despesas Elegiveis, Elegíveis Não Comparticipadas e Não Elegíveis:</t>
  </si>
  <si>
    <t>Total Fundo de Coesão a atribuir</t>
  </si>
  <si>
    <t>Contribuição Fundo Coesão</t>
  </si>
  <si>
    <t>POUPANÇAS e VALORES DE REEMBOLSO</t>
  </si>
  <si>
    <t xml:space="preserve">Poupança Média Anual e  Valor de Reembolso Semestral </t>
  </si>
  <si>
    <t>Valor de reembolso anual (€)</t>
  </si>
  <si>
    <t>Plano de Reembolsos
(ver Plano)</t>
  </si>
  <si>
    <t>Investimento Total Elegivel (I.T.E)</t>
  </si>
  <si>
    <t>Taxa base + Somatório das majorações</t>
  </si>
  <si>
    <t>VALIDAÇÃO DA APLICABILIDADE DA SUBVENÇÃO NÃO REEMBOLSÁVEL</t>
  </si>
  <si>
    <t>O financiamento desta operação incide exclusivamente na climatização e/ou na iluminação?</t>
  </si>
  <si>
    <t xml:space="preserve">Subvenção Não Reembolsável </t>
  </si>
  <si>
    <t>Poupanças Não Atualizadas / Atualizadas para periodo temporal máximo de 25 anos</t>
  </si>
  <si>
    <t>Nº CE anterior:</t>
  </si>
  <si>
    <t>Nº Certificado Energético Atual:</t>
  </si>
  <si>
    <t>O atual CE teve origem em CE anterior, e atualizado para o atual referencial (2016)?:</t>
  </si>
  <si>
    <r>
      <t>Área total a remover [m</t>
    </r>
    <r>
      <rPr>
        <vertAlign val="superscript"/>
        <sz val="9"/>
        <color theme="1"/>
        <rFont val="Calibri"/>
        <family val="2"/>
        <scheme val="minor"/>
      </rPr>
      <t>2</t>
    </r>
    <r>
      <rPr>
        <sz val="9"/>
        <color theme="1"/>
        <rFont val="Calibri"/>
        <family val="2"/>
        <scheme val="minor"/>
      </rPr>
      <t>]</t>
    </r>
  </si>
  <si>
    <t>Designação dos edifícios onde serão implementadas as medidas</t>
  </si>
  <si>
    <t>O Projeto gera poupanças de energia primária, iguais ou superiores a 30%?</t>
  </si>
  <si>
    <r>
      <t xml:space="preserve">Calculado pelo rácio entre a redução anual do consumo de energia primária </t>
    </r>
    <r>
      <rPr>
        <b/>
        <sz val="9.5"/>
        <color theme="1"/>
        <rFont val="Calibri"/>
        <family val="2"/>
        <scheme val="minor"/>
      </rPr>
      <t>(kWh)</t>
    </r>
    <r>
      <rPr>
        <sz val="9.5"/>
        <color theme="1"/>
        <rFont val="Calibri"/>
        <family val="2"/>
        <scheme val="minor"/>
      </rPr>
      <t xml:space="preserve"> </t>
    </r>
    <r>
      <rPr>
        <b/>
        <sz val="9.5"/>
        <color theme="1"/>
        <rFont val="Calibri"/>
        <family val="2"/>
        <scheme val="minor"/>
      </rPr>
      <t>depois da operação</t>
    </r>
    <r>
      <rPr>
        <sz val="9.5"/>
        <color theme="1"/>
        <rFont val="Calibri"/>
        <family val="2"/>
        <scheme val="minor"/>
      </rPr>
      <t xml:space="preserve">, pelo </t>
    </r>
    <r>
      <rPr>
        <b/>
        <sz val="9.5"/>
        <color theme="1"/>
        <rFont val="Calibri"/>
        <family val="2"/>
        <scheme val="minor"/>
      </rPr>
      <t>consumo anual de energia primária (kWh) antes da operação</t>
    </r>
  </si>
  <si>
    <t>Total Energia Final (kWh)</t>
  </si>
  <si>
    <r>
      <t>Total Energia Primária (kWh</t>
    </r>
    <r>
      <rPr>
        <b/>
        <i/>
        <vertAlign val="subscript"/>
        <sz val="11"/>
        <color theme="1"/>
        <rFont val="Calibri"/>
        <family val="2"/>
        <scheme val="minor"/>
      </rPr>
      <t>EP)</t>
    </r>
  </si>
  <si>
    <r>
      <rPr>
        <b/>
        <sz val="11"/>
        <color theme="1"/>
        <rFont val="Calibri"/>
        <family val="2"/>
        <scheme val="minor"/>
      </rPr>
      <t>Mínimo de redução em 30% no consumo de energia primária:</t>
    </r>
    <r>
      <rPr>
        <sz val="11"/>
        <color theme="1"/>
        <rFont val="Calibri"/>
        <family val="2"/>
        <scheme val="minor"/>
      </rPr>
      <t xml:space="preserve"> deverá ser entendido como o aumento mínimo de 30% do desempenho energético do edifício, tal como previsto no âmbito das orientações que acompanham o Regulamento Delegado (UE) n.º 244/2012 da Comissão, de 16 de janeiro de 2012, que complementa a Diretiva 2010/31/UE do Parlamento Europeu e do Conselho relativa ao desempenho energético dos edifícios.</t>
    </r>
  </si>
  <si>
    <t>Proposta de Medidas de Melhoria do Desempenho Energético identificadas no Certificado Energético (incluindo medidas previstas no relatório de auditoria energética do Perito Qualificado), necessárias à redução do consumo de energia primária igual ou superior a 30%</t>
  </si>
  <si>
    <t>Medida de melhoria de desempenho energético incluída na avaliação do cenário final do CE?</t>
  </si>
  <si>
    <t>Cenário Atual (informação do CE)</t>
  </si>
  <si>
    <r>
      <t>Totais
[</t>
    </r>
    <r>
      <rPr>
        <b/>
        <i/>
        <sz val="10"/>
        <color theme="1"/>
        <rFont val="Calibri"/>
        <family val="2"/>
        <scheme val="minor"/>
      </rPr>
      <t>medidas a), b), c) e Outras Despesas]</t>
    </r>
  </si>
  <si>
    <t>Proposta de  Indicadores da operação</t>
  </si>
  <si>
    <r>
      <t>kWh</t>
    </r>
    <r>
      <rPr>
        <vertAlign val="subscript"/>
        <sz val="9.5"/>
        <color theme="1"/>
        <rFont val="Calibri"/>
        <family val="2"/>
        <scheme val="minor"/>
      </rPr>
      <t>EP</t>
    </r>
    <r>
      <rPr>
        <sz val="9.5"/>
        <color theme="1"/>
        <rFont val="Calibri"/>
        <family val="2"/>
        <scheme val="minor"/>
      </rPr>
      <t>/ano</t>
    </r>
  </si>
  <si>
    <t>Informação complementar da operação</t>
  </si>
  <si>
    <t>Descrição da medida de melhoria do desempenho energético (conforme consta no CE ou relatório de auditoria energética)</t>
  </si>
  <si>
    <t>Taxa máxima de financiamento (exceto Medidas c, com tx 85% aplicável)</t>
  </si>
  <si>
    <t>Fase do Aviso</t>
  </si>
  <si>
    <r>
      <rPr>
        <b/>
        <sz val="11"/>
        <color theme="1"/>
        <rFont val="Calibri"/>
        <family val="2"/>
        <scheme val="minor"/>
      </rPr>
      <t xml:space="preserve">Classe Energética Final </t>
    </r>
    <r>
      <rPr>
        <sz val="11"/>
        <color theme="1"/>
        <rFont val="Calibri"/>
        <family val="2"/>
        <scheme val="minor"/>
      </rPr>
      <t>após a implementação das medidas de melhoria identificadas</t>
    </r>
  </si>
  <si>
    <r>
      <t xml:space="preserve">Medidas </t>
    </r>
    <r>
      <rPr>
        <b/>
        <u/>
        <sz val="9"/>
        <color theme="1"/>
        <rFont val="Calibri"/>
        <family val="2"/>
        <scheme val="minor"/>
      </rPr>
      <t>não identificadas</t>
    </r>
    <r>
      <rPr>
        <b/>
        <sz val="9"/>
        <color theme="1"/>
        <rFont val="Calibri"/>
        <family val="2"/>
        <scheme val="minor"/>
      </rPr>
      <t xml:space="preserve"> na tabela dos custos-padrão por tecnologia (DGEG)</t>
    </r>
  </si>
  <si>
    <r>
      <rPr>
        <b/>
        <u/>
        <sz val="12"/>
        <color theme="1"/>
        <rFont val="Calibri"/>
        <family val="2"/>
        <scheme val="minor"/>
      </rPr>
      <t>Exclusivo</t>
    </r>
    <r>
      <rPr>
        <b/>
        <sz val="9"/>
        <color theme="1"/>
        <rFont val="Calibri"/>
        <family val="2"/>
        <scheme val="minor"/>
      </rPr>
      <t xml:space="preserve"> para medidas de energia renovável (</t>
    </r>
    <r>
      <rPr>
        <b/>
        <sz val="12"/>
        <color theme="1"/>
        <rFont val="Calibri"/>
        <family val="2"/>
        <scheme val="minor"/>
      </rPr>
      <t>Biomassa</t>
    </r>
    <r>
      <rPr>
        <b/>
        <sz val="9"/>
        <color theme="1"/>
        <rFont val="Calibri"/>
        <family val="2"/>
        <scheme val="minor"/>
      </rPr>
      <t>)</t>
    </r>
  </si>
  <si>
    <r>
      <t>Potência instalada</t>
    </r>
    <r>
      <rPr>
        <sz val="9"/>
        <color theme="1"/>
        <rFont val="Calibri"/>
        <family val="2"/>
        <scheme val="minor"/>
      </rPr>
      <t xml:space="preserve"> em iluminação
(Interior + Exterior)</t>
    </r>
  </si>
  <si>
    <r>
      <t>Potência a instalar</t>
    </r>
    <r>
      <rPr>
        <sz val="9"/>
        <color theme="1"/>
        <rFont val="Calibri"/>
        <family val="2"/>
        <scheme val="minor"/>
      </rPr>
      <t xml:space="preserve"> em iluminação
(Interior + Exterior)</t>
    </r>
  </si>
  <si>
    <r>
      <t xml:space="preserve">No caso de intervenções que impliquem a remoção de </t>
    </r>
    <r>
      <rPr>
        <b/>
        <u/>
        <sz val="12"/>
        <color theme="1"/>
        <rFont val="Calibri"/>
        <family val="2"/>
        <scheme val="minor"/>
      </rPr>
      <t>amianto</t>
    </r>
    <r>
      <rPr>
        <b/>
        <sz val="9"/>
        <color theme="1"/>
        <rFont val="Calibri"/>
        <family val="2"/>
        <scheme val="minor"/>
      </rPr>
      <t xml:space="preserve">: desagregação dos custos </t>
    </r>
    <r>
      <rPr>
        <b/>
        <u/>
        <sz val="9"/>
        <color theme="1"/>
        <rFont val="Calibri"/>
        <family val="2"/>
        <scheme val="minor"/>
      </rPr>
      <t>exclusivamente</t>
    </r>
    <r>
      <rPr>
        <b/>
        <sz val="9"/>
        <color theme="1"/>
        <rFont val="Calibri"/>
        <family val="2"/>
        <scheme val="minor"/>
      </rPr>
      <t xml:space="preserve"> relacionadas com a sua remoção, tratamento e destino final</t>
    </r>
  </si>
  <si>
    <t>Obs: Classe energética a alcançar com as medidas incluídas na avaliação do cenário final (CE)</t>
  </si>
  <si>
    <t>Obs: As intervenções que resultem numa grande intervenção devem obter, no mínimo, classe C, e comprovar adicionalmente a redução do consumo de energia primária igual ou superior a 30%</t>
  </si>
  <si>
    <t xml:space="preserve">Eficácia </t>
  </si>
  <si>
    <t>Adequação á Estratégia Sectorial</t>
  </si>
  <si>
    <t>Parâmetros de Avaliação</t>
  </si>
  <si>
    <t>Ponderação dos critérios (%)</t>
  </si>
  <si>
    <t>Pontuação</t>
  </si>
  <si>
    <t>Instalação de sistemas de produção de energia  para autoconsumo a partir de fontes renováveis e/ou intervenção na envolvente opaca dos edificios</t>
  </si>
  <si>
    <t>Será majorado se a intervenção prevê a instalação de sistemas de produção de energia  para autoconsumo a partir de fontes renováveis ou a intervenção na envolvente opaca dos edifícios (excluindo isolamento de caixa de estores)</t>
  </si>
  <si>
    <t>Prevê a instalação de sistemas de produção de energia  para autoconsumo a partir de fontes renováveis?</t>
  </si>
  <si>
    <t>Prevê intervenções na envolvente opaca dos edifícios (isolamento térmico em paredes, pavimentos, coberturas)?</t>
  </si>
  <si>
    <t>Prevê ambas as tipologias?</t>
  </si>
  <si>
    <t>Classificação</t>
  </si>
  <si>
    <t>Sim 
ou 
Não</t>
  </si>
  <si>
    <r>
      <t xml:space="preserve">Será avaliado, para efeitos de majoração, e com os seguintes coeficientes, nas situações que se descrevem:
- A instalação de sistemas de produção de energia  para autoconsumo a partir de fontes renováveis: </t>
    </r>
    <r>
      <rPr>
        <b/>
        <sz val="9"/>
        <color theme="1"/>
        <rFont val="Calibri"/>
        <family val="2"/>
        <scheme val="minor"/>
      </rPr>
      <t>1,05</t>
    </r>
    <r>
      <rPr>
        <sz val="9"/>
        <color theme="1"/>
        <rFont val="Calibri"/>
        <family val="2"/>
        <scheme val="minor"/>
      </rPr>
      <t xml:space="preserve">
- Intervenções na envolvente opaca dos edifícios (isolamento térmico em paredes, pavimentos, coberturas): </t>
    </r>
    <r>
      <rPr>
        <b/>
        <sz val="9"/>
        <color theme="1"/>
        <rFont val="Calibri"/>
        <family val="2"/>
        <scheme val="minor"/>
      </rPr>
      <t>1,15</t>
    </r>
    <r>
      <rPr>
        <sz val="9"/>
        <color theme="1"/>
        <rFont val="Calibri"/>
        <family val="2"/>
        <scheme val="minor"/>
      </rPr>
      <t xml:space="preserve">
- Ambas as tipologias: </t>
    </r>
    <r>
      <rPr>
        <b/>
        <sz val="9"/>
        <color theme="1"/>
        <rFont val="Calibri"/>
        <family val="2"/>
        <scheme val="minor"/>
      </rPr>
      <t>1,20</t>
    </r>
    <r>
      <rPr>
        <sz val="9"/>
        <color theme="1"/>
        <rFont val="Calibri"/>
        <family val="2"/>
        <scheme val="minor"/>
      </rPr>
      <t xml:space="preserve">
- Nenhuma das tipologias: </t>
    </r>
    <r>
      <rPr>
        <b/>
        <sz val="9"/>
        <color theme="1"/>
        <rFont val="Calibri"/>
        <family val="2"/>
        <scheme val="minor"/>
      </rPr>
      <t>1,00</t>
    </r>
  </si>
  <si>
    <t>CF = [Ca. X 0,40 + Cd. X 0,30 + Ce. X 0,20 + Cf. X 0,10] X CM</t>
  </si>
  <si>
    <t>Critérios de Seleção ( C )</t>
  </si>
  <si>
    <t>Aplicável às tipologias de operação previstas no ponto n.º  3.1 do Aviso, em que as operações serão majoradas com um coeficiente de 1,05; 1,15 ou 1,20 sobre a pontuação final se reunirem o seguinte requisito:</t>
  </si>
  <si>
    <t>Coeficiente de Majoração</t>
  </si>
  <si>
    <t>( CM )</t>
  </si>
  <si>
    <t xml:space="preserve"> ( C )</t>
  </si>
  <si>
    <t>( P )</t>
  </si>
  <si>
    <r>
      <t xml:space="preserve"> C</t>
    </r>
    <r>
      <rPr>
        <vertAlign val="subscript"/>
        <sz val="8"/>
        <color theme="1"/>
        <rFont val="Calibri"/>
        <family val="2"/>
        <scheme val="minor"/>
      </rPr>
      <t>x</t>
    </r>
    <r>
      <rPr>
        <sz val="8"/>
        <color theme="1"/>
        <rFont val="Calibri"/>
        <family val="2"/>
        <scheme val="minor"/>
      </rPr>
      <t xml:space="preserve"> ( Ca. .… Cf. )</t>
    </r>
  </si>
  <si>
    <r>
      <t>( P * C</t>
    </r>
    <r>
      <rPr>
        <vertAlign val="subscript"/>
        <sz val="11"/>
        <color theme="1"/>
        <rFont val="Calibri"/>
        <family val="2"/>
        <scheme val="minor"/>
      </rPr>
      <t>x</t>
    </r>
    <r>
      <rPr>
        <sz val="8"/>
        <color theme="1"/>
        <rFont val="Calibri"/>
        <family val="2"/>
        <scheme val="minor"/>
      </rPr>
      <t xml:space="preserve"> )</t>
    </r>
  </si>
  <si>
    <t>Classificação Final ou Mérito da Operação ( CF )</t>
  </si>
  <si>
    <t>Coeficiente de Majoração ( CM )</t>
  </si>
  <si>
    <t>Ponderação</t>
  </si>
  <si>
    <t>Classificação Total dos Critérios de Seleção sem Majoração ( CT )</t>
  </si>
  <si>
    <t>( CM *  CT )</t>
  </si>
  <si>
    <t>Classificação Final</t>
  </si>
  <si>
    <t>( CF )</t>
  </si>
  <si>
    <t>Parâmetros de Majoração</t>
  </si>
  <si>
    <t>Eficiência, Sustentabilidade
 e Inovação</t>
  </si>
  <si>
    <t>PO SEUR</t>
  </si>
  <si>
    <r>
      <t xml:space="preserve">Valor
</t>
    </r>
    <r>
      <rPr>
        <sz val="8"/>
        <rFont val="Calibri"/>
        <family val="2"/>
        <scheme val="minor"/>
      </rPr>
      <t>[1]</t>
    </r>
  </si>
  <si>
    <r>
      <t xml:space="preserve">Total
</t>
    </r>
    <r>
      <rPr>
        <sz val="8"/>
        <rFont val="Calibri"/>
        <family val="2"/>
        <scheme val="minor"/>
      </rPr>
      <t>[3] = 1 + 2</t>
    </r>
  </si>
  <si>
    <t>Tipologia de Despesa</t>
  </si>
  <si>
    <r>
      <t xml:space="preserve">Despesa Elegível (c/custos padrão)
</t>
    </r>
    <r>
      <rPr>
        <sz val="8"/>
        <color theme="1"/>
        <rFont val="Calibri"/>
        <family val="2"/>
        <scheme val="minor"/>
      </rPr>
      <t>[7]</t>
    </r>
  </si>
  <si>
    <r>
      <t xml:space="preserve">Despesa Elegível (s/custos padrão)
</t>
    </r>
    <r>
      <rPr>
        <sz val="8"/>
        <color theme="1"/>
        <rFont val="Calibri"/>
        <family val="2"/>
        <scheme val="minor"/>
      </rPr>
      <t>[8]</t>
    </r>
  </si>
  <si>
    <r>
      <t xml:space="preserve">Despesa Elegível
</t>
    </r>
    <r>
      <rPr>
        <sz val="8"/>
        <color theme="1"/>
        <rFont val="Calibri"/>
        <family val="2"/>
        <scheme val="minor"/>
      </rPr>
      <t>[9] = 7 + 8</t>
    </r>
  </si>
  <si>
    <t>Despesa Elegivel Não Compartic.</t>
  </si>
  <si>
    <t>Despesa Não Elegível</t>
  </si>
  <si>
    <t>Início</t>
  </si>
  <si>
    <t>Conclusão</t>
  </si>
  <si>
    <t>Mês</t>
  </si>
  <si>
    <t>Construções Diversas</t>
  </si>
  <si>
    <t>Publicidade e Divulgação</t>
  </si>
  <si>
    <t>Estudos, Pareceres, Projectos e Consultoria</t>
  </si>
  <si>
    <t>Fundamentação 
(Despesa Não Elegível e Elegível Não Comparticipada)</t>
  </si>
  <si>
    <r>
      <t xml:space="preserve">IVA
</t>
    </r>
    <r>
      <rPr>
        <sz val="8"/>
        <rFont val="Calibri"/>
        <family val="2"/>
        <scheme val="minor"/>
      </rPr>
      <t>[2]</t>
    </r>
  </si>
  <si>
    <r>
      <t xml:space="preserve">Taxa base de financiamento
</t>
    </r>
    <r>
      <rPr>
        <sz val="11"/>
        <color theme="1"/>
        <rFont val="Calibri"/>
        <family val="2"/>
        <scheme val="minor"/>
      </rPr>
      <t>(25% para todos os casos em que é possível aplicar esta modalidade)</t>
    </r>
  </si>
  <si>
    <r>
      <t xml:space="preserve">Majoração (de 5%) prevista na alínea a) do ponto 9.5. do Aviso
</t>
    </r>
    <r>
      <rPr>
        <sz val="11"/>
        <color theme="1"/>
        <rFont val="Calibri"/>
        <family val="2"/>
        <scheme val="minor"/>
      </rPr>
      <t>Trata-se de uma "intervenção integrada"?*</t>
    </r>
  </si>
  <si>
    <r>
      <t xml:space="preserve">Majoração (de 20%) prevista na alínea c) do ponto 9.5. do Aviso
</t>
    </r>
    <r>
      <rPr>
        <sz val="11"/>
        <color theme="1"/>
        <rFont val="Calibri"/>
        <family val="2"/>
        <scheme val="minor"/>
      </rPr>
      <t>Aplicável a edifícios com mais de 40 anos, classificados ou em vias de classificação como de interesse nacional, de interesse público ou de interesse municipal, nos termos da legislação nacional (independentemente da classe de desempenho energético garantida com a realização do investimento).</t>
    </r>
  </si>
  <si>
    <r>
      <t>Inferior a 1.000 m</t>
    </r>
    <r>
      <rPr>
        <vertAlign val="superscript"/>
        <sz val="10"/>
        <color indexed="8"/>
        <rFont val="Calibri"/>
        <family val="2"/>
      </rPr>
      <t>2</t>
    </r>
  </si>
  <si>
    <r>
      <t>Entre 1.000 e 2.500 m</t>
    </r>
    <r>
      <rPr>
        <vertAlign val="superscript"/>
        <sz val="10"/>
        <color indexed="8"/>
        <rFont val="Calibri"/>
        <family val="2"/>
      </rPr>
      <t>2</t>
    </r>
  </si>
  <si>
    <r>
      <t>Entre 2.500 e 10.000 m</t>
    </r>
    <r>
      <rPr>
        <vertAlign val="superscript"/>
        <sz val="10"/>
        <color indexed="8"/>
        <rFont val="Calibri"/>
        <family val="2"/>
      </rPr>
      <t>2</t>
    </r>
  </si>
  <si>
    <r>
      <t>Superior a 10.000 m</t>
    </r>
    <r>
      <rPr>
        <vertAlign val="superscript"/>
        <sz val="10"/>
        <color indexed="8"/>
        <rFont val="Calibri"/>
        <family val="2"/>
      </rPr>
      <t>2</t>
    </r>
  </si>
  <si>
    <t>Foram aplicados Custos-Padrão?</t>
  </si>
  <si>
    <t>Trabalhos de construção civil e outros trabalhos de engenharia</t>
  </si>
  <si>
    <t>Código da Candidatura</t>
  </si>
  <si>
    <t>Designação da Candidatura</t>
  </si>
  <si>
    <t>Classe Energética Inicial</t>
  </si>
  <si>
    <t>Redução do Consumo de Energia Primária (%)</t>
  </si>
  <si>
    <t>Componentes de Investimento</t>
  </si>
  <si>
    <t>Beneficiário</t>
  </si>
  <si>
    <t>Mont. Máx. Eleg.</t>
  </si>
  <si>
    <t>Inv. Não Eleg.</t>
  </si>
  <si>
    <t>Inv. Eleg. Não Comp.</t>
  </si>
  <si>
    <t>Custo Total</t>
  </si>
  <si>
    <t>Estudos, Pareceres, Projetos e Consultoria</t>
  </si>
  <si>
    <t>Fundo de Coesão</t>
  </si>
  <si>
    <t>Financiamento Público Nacional</t>
  </si>
  <si>
    <t>Tipo de Subvenção</t>
  </si>
  <si>
    <t>Montante (€)</t>
  </si>
  <si>
    <t xml:space="preserve">Aquisição de equipamentos, sistemas de monitorização, informação, tecnológicos, material e software  </t>
  </si>
  <si>
    <t xml:space="preserve">Fiscalização, coordenação de segurança e assistência técnica  </t>
  </si>
  <si>
    <t xml:space="preserve">Ações de informação, de divulgação, de sensibilização e de publicidade que se revelem necessárias para a prossecução dos objetivos da operação </t>
  </si>
  <si>
    <t>Tipologia de Despesas Elegíveis</t>
  </si>
  <si>
    <t>Classe Energética Final</t>
  </si>
  <si>
    <r>
      <t xml:space="preserve">Outras Despesas necessárias </t>
    </r>
    <r>
      <rPr>
        <b/>
        <u/>
        <sz val="9"/>
        <color theme="1"/>
        <rFont val="Calibri"/>
        <family val="2"/>
        <scheme val="minor"/>
      </rPr>
      <t>somente à execução das medidas a) a b) i)</t>
    </r>
    <r>
      <rPr>
        <b/>
        <sz val="9"/>
        <color theme="1"/>
        <rFont val="Calibri"/>
        <family val="2"/>
        <scheme val="minor"/>
      </rPr>
      <t xml:space="preserve"> ou da operação</t>
    </r>
  </si>
  <si>
    <t>Medidas de utilização de Energias Renováveis</t>
  </si>
  <si>
    <t>Medidas de 
Eficiência 
Energética</t>
  </si>
  <si>
    <t>Investimento 
Elegível</t>
  </si>
  <si>
    <t>Investimento 
Não Elegível</t>
  </si>
  <si>
    <t>Investimento Elegível Não Comparticipado</t>
  </si>
  <si>
    <t>Mérito ou Classificação Final</t>
  </si>
  <si>
    <t>(preencher os dados na Folha 1)</t>
  </si>
  <si>
    <r>
      <t xml:space="preserve">Auditoria/Avaliação Energética </t>
    </r>
    <r>
      <rPr>
        <b/>
        <sz val="11"/>
        <color theme="1"/>
        <rFont val="Calibri"/>
        <family val="2"/>
        <scheme val="minor"/>
      </rPr>
      <t>Ex-Ante</t>
    </r>
  </si>
  <si>
    <r>
      <t xml:space="preserve">Auditoria/Avaliação Energética </t>
    </r>
    <r>
      <rPr>
        <b/>
        <sz val="11"/>
        <color theme="1"/>
        <rFont val="Calibri"/>
        <family val="2"/>
        <scheme val="minor"/>
      </rPr>
      <t>Ex-Post</t>
    </r>
  </si>
  <si>
    <t>Designação das componentes/Ações</t>
  </si>
  <si>
    <t>Despesa que excede o limite dos 30% para o Sistema Fotovoltaico</t>
  </si>
  <si>
    <r>
      <t xml:space="preserve">Taxa de Cofinanciamento
</t>
    </r>
    <r>
      <rPr>
        <sz val="6"/>
        <color theme="1"/>
        <rFont val="Calibri"/>
        <family val="2"/>
        <scheme val="minor"/>
      </rPr>
      <t>(das Despesas Elegíveis)</t>
    </r>
  </si>
  <si>
    <t>Data Prevista de Início</t>
  </si>
  <si>
    <t>Data Prevista de Conclusão</t>
  </si>
  <si>
    <t>* Os resultados da presente folha só devem ser considerados após o preenchimento de todos os campos aplicáveis nas Folhas 1 a 10.</t>
  </si>
  <si>
    <t>Nestes campos deverão ser inscritas, quando existentes, as despesas imputáveis somenteàs medidas b).ii), como actividades preparatórias, assessorias, licenciamentos, fiscalização/acompanhamento da obra elegíveis (art.º 7.º do RE SEUR)</t>
  </si>
  <si>
    <t>Calendário de Execução</t>
  </si>
  <si>
    <t>Regime de Execução</t>
  </si>
  <si>
    <t>Segundo Artigo 16º do CCP (Decreto-Lei N.º 111-B/2017)</t>
  </si>
  <si>
    <t>Tipo de Contrato</t>
  </si>
  <si>
    <t>a) Empreitada de Obras Públicas</t>
  </si>
  <si>
    <t>b) Concessão de Obras Públicas</t>
  </si>
  <si>
    <t>c) Concessão de Serviços Públicos</t>
  </si>
  <si>
    <t>d) Locação ou aquisição de bens móveis</t>
  </si>
  <si>
    <t>e) Aquisição de serviços</t>
  </si>
  <si>
    <t>f) Sociedade</t>
  </si>
  <si>
    <t>Valor com base em</t>
  </si>
  <si>
    <t>a) Estimativa orçamental</t>
  </si>
  <si>
    <t>b) Orçamento / fatura proforma</t>
  </si>
  <si>
    <t>c) Valor base do procedimento</t>
  </si>
  <si>
    <t>d) Contrato</t>
  </si>
  <si>
    <t>Suporte</t>
  </si>
  <si>
    <t>Documento de Suporte ao Investimento</t>
  </si>
  <si>
    <t>Observações</t>
  </si>
  <si>
    <t>Data limite elegibilidade de despesas</t>
  </si>
  <si>
    <t>Data Limite esperada para a execução dos projetos (assinatura dos TA: entre fev. e jun. 2020 + 24 meses = jun.2022)</t>
  </si>
  <si>
    <t>Note p.f. que a realização da Auditoria ou Avaliação Energética Ex-Post e correspondente emissão do Certificado Energético final carecem de período de monitorização de 6 meses após implementação das medidas, conforme previsto no Anexo V do Aviso.</t>
  </si>
  <si>
    <t>Realização de estudos, planos, projetos, atividades preparatórias e assessorias diretamente ligados à operação, incluindo a elaboração da Análise Custo-Benefício, quando aplicável</t>
  </si>
  <si>
    <r>
      <t xml:space="preserve">Despesa Total Elegível corrigida [Medida b).ii)]
</t>
    </r>
    <r>
      <rPr>
        <sz val="8"/>
        <color rgb="FF000000"/>
        <rFont val="Calibri"/>
        <family val="2"/>
      </rPr>
      <t>(Considerando o Máx. 30% da Despesa Elegível da Operação)</t>
    </r>
  </si>
  <si>
    <r>
      <t xml:space="preserve">Despesa Elegível Não Comparticipada [Medida b).ii)] 
</t>
    </r>
    <r>
      <rPr>
        <sz val="8"/>
        <color rgb="FF000000"/>
        <rFont val="Calibri"/>
        <family val="2"/>
      </rPr>
      <t>(Considerando o Máx. 30% da Despesa Elegível da Operação)</t>
    </r>
  </si>
  <si>
    <t>AQ. Equip</t>
  </si>
  <si>
    <t>Trab Const Civil</t>
  </si>
  <si>
    <t>Fiscalização</t>
  </si>
  <si>
    <t>(dia)</t>
  </si>
  <si>
    <t>Se necessário
(Identificar, por ex., se o procedimento é comum a alguma outra medida)</t>
  </si>
  <si>
    <t>Mapa de Investimentos e Calendarização</t>
  </si>
  <si>
    <t>Quadro de Despesa</t>
  </si>
  <si>
    <r>
      <t xml:space="preserve">O beneficiário obriga-se ao cumprimento do presente Plano de Reembolsos, nas seguintes condições:
</t>
    </r>
    <r>
      <rPr>
        <b/>
        <sz val="11"/>
        <color theme="1"/>
        <rFont val="Calibri"/>
        <family val="2"/>
        <scheme val="minor"/>
      </rPr>
      <t xml:space="preserve">1 </t>
    </r>
    <r>
      <rPr>
        <sz val="11"/>
        <color theme="1"/>
        <rFont val="Calibri"/>
        <family val="2"/>
        <scheme val="minor"/>
      </rPr>
      <t xml:space="preserve">– O apoio reembolsável concedido à operação terá que ser devolvido na íntegra pelo beneficiário, por transferência bancária para a conta da Agência para o Desenvolvimento e Coesão, IP (AD&amp;C, IP) criada especificamente para acolher o reembolso das subvenções reembolsáveis relativas às operações de Eficiência Energética na Administração Central apoiadas no âmbito do PO SEUR e cujas referências serão comunicadas com, pelo menos, um mês de antecedência face ao pagamento do primeiro reembolso, durante o período de tempo necessário à sua amortização total, tendo em conta o presente Plano de Reembolsos.
</t>
    </r>
    <r>
      <rPr>
        <sz val="8"/>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 O montante total do apoio reembolsável a devolver poderá ser revisto, aquando do encerramento da operação, caso se venha a verificar que o montante do apoio reembolsável efetivamente concedido à operação venha a ser diferente do montante inicialmente previsto para a mesma operação e constante da Decisão de Aprovação da operação.
</t>
    </r>
    <r>
      <rPr>
        <sz val="8"/>
        <color theme="1"/>
        <rFont val="Calibri"/>
        <family val="2"/>
        <scheme val="minor"/>
      </rPr>
      <t xml:space="preserve">
</t>
    </r>
    <r>
      <rPr>
        <b/>
        <sz val="11"/>
        <color theme="1"/>
        <rFont val="Calibri"/>
        <family val="2"/>
        <scheme val="minor"/>
      </rPr>
      <t>3</t>
    </r>
    <r>
      <rPr>
        <sz val="11"/>
        <color theme="1"/>
        <rFont val="Calibri"/>
        <family val="2"/>
        <scheme val="minor"/>
      </rPr>
      <t xml:space="preserve"> – O beneficiário poderá, em qualquer momento e em condições a acordar com a Autoridade de Gestão, conforme estabelece o n.º 3 do artigo 33.º do Regulamento Específico SEUR, aprovado pela Portaria n.º 57-B/2015, de 27 de fevereiro, alterada pelas Portarias n.º 404-A/2015, de 18 de novembro, n.º 238/2016 de 31 de agosto e n.º 124/2017, de 27 de março, proceder ao reembolso antecipado, parcial ou integral, dos montantes futuros que constam do presente Plano de Reembolsos.
</t>
    </r>
    <r>
      <rPr>
        <sz val="8"/>
        <color theme="1"/>
        <rFont val="Calibri"/>
        <family val="2"/>
        <scheme val="minor"/>
      </rPr>
      <t xml:space="preserve">
</t>
    </r>
    <r>
      <rPr>
        <b/>
        <sz val="11"/>
        <color theme="1"/>
        <rFont val="Calibri"/>
        <family val="2"/>
        <scheme val="minor"/>
      </rPr>
      <t xml:space="preserve">4 </t>
    </r>
    <r>
      <rPr>
        <sz val="11"/>
        <color theme="1"/>
        <rFont val="Calibri"/>
        <family val="2"/>
        <scheme val="minor"/>
      </rPr>
      <t xml:space="preserve">– A entrega dos montantes de reembolso semestrais realiza-se nas Datas de Reembolso indicadas, sendo que o período de reembolso da subvenção se inicia no prazo máximo de 24 meses a contar do mês da entrada em exploração de todos os investimentos que geram poupanças, considerado como o mês 1.
</t>
    </r>
  </si>
  <si>
    <r>
      <t xml:space="preserve">O edificio a intervencionar enquadra-se numa </t>
    </r>
    <r>
      <rPr>
        <b/>
        <sz val="11"/>
        <color theme="1"/>
        <rFont val="Calibri"/>
        <family val="2"/>
        <scheme val="minor"/>
      </rPr>
      <t>grande intervenção</t>
    </r>
    <r>
      <rPr>
        <sz val="11"/>
        <color theme="1"/>
        <rFont val="Calibri"/>
        <family val="2"/>
        <scheme val="minor"/>
      </rPr>
      <t>?</t>
    </r>
  </si>
  <si>
    <t>Medidas de Eficiência Energética</t>
  </si>
  <si>
    <t>Medidas de Energias Renováveis</t>
  </si>
  <si>
    <t>Outras Ações da Operação</t>
  </si>
  <si>
    <t>Geral</t>
  </si>
  <si>
    <t>Identificação do Beneficiário e da Operação</t>
  </si>
  <si>
    <t>Envolvente Opaca</t>
  </si>
  <si>
    <t>Envolvente Envidraçada</t>
  </si>
  <si>
    <t>Sistemas Técnicos Instalados</t>
  </si>
  <si>
    <t>Iluminação</t>
  </si>
  <si>
    <t>Sistemas de Gestão de Energia</t>
  </si>
  <si>
    <t>Solar Térmico</t>
  </si>
  <si>
    <t>Solar Fotovoltaico</t>
  </si>
  <si>
    <t>Auditorias Energéticas</t>
  </si>
  <si>
    <t>Outras Despesas</t>
  </si>
  <si>
    <t>Resumo da Operação</t>
  </si>
  <si>
    <t>Consulta</t>
  </si>
  <si>
    <t>Critérios de Seleção e Mérito da Operação</t>
  </si>
  <si>
    <t>Indicadores</t>
  </si>
  <si>
    <t>Valores Padrão</t>
  </si>
  <si>
    <t>Fatores de Conversão</t>
  </si>
  <si>
    <t>Envolvente 
Envidraçada</t>
  </si>
  <si>
    <t>Envolvente 
Opaca</t>
  </si>
  <si>
    <t>Sistemas de Gestão
 de Energia</t>
  </si>
  <si>
    <t>Plano de 
Reembolsos</t>
  </si>
  <si>
    <t>Home</t>
  </si>
  <si>
    <r>
      <rPr>
        <b/>
        <sz val="10"/>
        <rFont val="Arial"/>
        <family val="2"/>
      </rPr>
      <t xml:space="preserve">Ferramenta auxiliar de cálculo do investimento elegível, poupanças líquidas e período de reembolso da subvenção reembolsável
</t>
    </r>
    <r>
      <rPr>
        <b/>
        <sz val="10"/>
        <color rgb="FF0070C0"/>
        <rFont val="Arial"/>
        <family val="2"/>
      </rPr>
      <t>Simulador de cálculo da subvenção reembolsável / não reembolsável</t>
    </r>
    <r>
      <rPr>
        <b/>
        <sz val="10"/>
        <rFont val="Arial"/>
        <family val="2"/>
      </rPr>
      <t xml:space="preserve">
 </t>
    </r>
    <r>
      <rPr>
        <b/>
        <u/>
        <sz val="10"/>
        <rFont val="Arial"/>
        <family val="2"/>
      </rPr>
      <t xml:space="preserve">Ajuda ao Preenchimento
</t>
    </r>
    <r>
      <rPr>
        <sz val="10"/>
        <color rgb="FF7030A0"/>
        <rFont val="Arial"/>
        <family val="2"/>
      </rPr>
      <t>(1ª versão 08-2019)</t>
    </r>
  </si>
  <si>
    <t>Classificação Final ( CF ) ou Mérito da Operação</t>
  </si>
  <si>
    <t>Aplicação de isolamento térmico contínuo em paredes (ETICS) com EPS 100</t>
  </si>
  <si>
    <t>Aplicação de isolamento térmico contínuo em paredes (ETICS) com EPS 150</t>
  </si>
  <si>
    <t>Vida Útil Equipamento/solução</t>
  </si>
  <si>
    <t>POSEUR-03-2019-31</t>
  </si>
  <si>
    <t xml:space="preserve">Substituição de vãos envidraçados por soluções mais eficientes com caixilharia de alumínio com corte térmico </t>
  </si>
  <si>
    <t>Características
 dos elementos</t>
  </si>
  <si>
    <t>(Não são aplicáveis custos padrão a esta tipologia de intervenção.)</t>
  </si>
  <si>
    <t>Custo 
unitário 
máximo*</t>
  </si>
  <si>
    <r>
      <t>Edifícios de serviços (escritórios, escolas, instalações desportivas, hotéis e restauração, comércio e hospitais e unidades de saúde)  - Inferior a 1.000 m</t>
    </r>
    <r>
      <rPr>
        <vertAlign val="superscript"/>
        <sz val="10"/>
        <color theme="1"/>
        <rFont val="Calibri"/>
        <family val="2"/>
        <scheme val="minor"/>
      </rPr>
      <t>2</t>
    </r>
  </si>
  <si>
    <r>
      <t>Edifícios de serviços (escritórios, escolas, instalações desportivas, hotéis e restauração, comércio e hospitais e unidades de saúde) - Entre 1.000 e 2.500 m</t>
    </r>
    <r>
      <rPr>
        <vertAlign val="superscript"/>
        <sz val="10"/>
        <color theme="1"/>
        <rFont val="Calibri"/>
        <family val="2"/>
        <scheme val="minor"/>
      </rPr>
      <t>2</t>
    </r>
  </si>
  <si>
    <r>
      <t>Edifícios de serviços (escritórios, escolas, instalações desportivas, hotéis e restauração, comércio e hospitais e unidades de saúde) - Entre 2.500 e 10.000 m</t>
    </r>
    <r>
      <rPr>
        <vertAlign val="superscript"/>
        <sz val="10"/>
        <color theme="1"/>
        <rFont val="Calibri"/>
        <family val="2"/>
        <scheme val="minor"/>
      </rPr>
      <t>2</t>
    </r>
  </si>
  <si>
    <r>
      <t>Edifícios de serviços (escritórios, escolas, instalações desportivas, hotéis e restauração, comércio e hospitais e unidades de saúde) - Superior a 10.000 m</t>
    </r>
    <r>
      <rPr>
        <vertAlign val="superscript"/>
        <sz val="10"/>
        <color theme="1"/>
        <rFont val="Calibri"/>
        <family val="2"/>
        <scheme val="minor"/>
      </rPr>
      <t>2</t>
    </r>
  </si>
  <si>
    <r>
      <t>[€/m</t>
    </r>
    <r>
      <rPr>
        <b/>
        <vertAlign val="superscript"/>
        <sz val="10"/>
        <color rgb="FFFFFFFF"/>
        <rFont val="Calibri"/>
        <family val="2"/>
        <scheme val="minor"/>
      </rPr>
      <t>2</t>
    </r>
    <r>
      <rPr>
        <b/>
        <sz val="10"/>
        <color rgb="FFFFFFFF"/>
        <rFont val="Calibri"/>
        <family val="2"/>
        <scheme val="minor"/>
      </rPr>
      <t>]</t>
    </r>
  </si>
  <si>
    <t>Conforme previsto no Anexo II do Aviso POSEUR-03-2019-31</t>
  </si>
  <si>
    <r>
      <t>Envolvente 
opaca</t>
    </r>
    <r>
      <rPr>
        <sz val="11"/>
        <rFont val="Calibri"/>
        <family val="2"/>
        <scheme val="minor"/>
      </rPr>
      <t>**</t>
    </r>
  </si>
  <si>
    <r>
      <t>Auditorias
energéticas</t>
    </r>
    <r>
      <rPr>
        <sz val="11"/>
        <rFont val="Calibri"/>
        <family val="2"/>
        <scheme val="minor"/>
      </rPr>
      <t>***</t>
    </r>
  </si>
  <si>
    <t>Proposta de Resultados para os Critérios de Seleção e Mérito da Operação</t>
  </si>
  <si>
    <t>Data Prevista de Conclusão da Operação</t>
  </si>
  <si>
    <t>Data Prevista de Início da Operação</t>
  </si>
  <si>
    <t>Valores de Adjudicação</t>
  </si>
  <si>
    <t>Estudos</t>
  </si>
  <si>
    <t>11. Resumo e Forma de Financ.</t>
  </si>
  <si>
    <t>O presente instrumento de trabalho é composto por 11 folhas para preenchimento do beneficiário:</t>
  </si>
  <si>
    <t>e adicionalmente por 8 folhas de apoio:</t>
  </si>
  <si>
    <t>AP.1. Indicadores</t>
  </si>
  <si>
    <t>AP.2. Quadro de Despesa</t>
  </si>
  <si>
    <t>AP.3. Apoio reembolsável e Elegibilidade do projeto</t>
  </si>
  <si>
    <t>AP.4. Apoio não reembolsável e Elegibilidade do projeto</t>
  </si>
  <si>
    <t>AP.5. Critérios de seleção e MP</t>
  </si>
  <si>
    <t>AP.6. Plano de Reembolsos</t>
  </si>
  <si>
    <t>AP.7. Valores-Padrão</t>
  </si>
  <si>
    <t>AP.8. Fatores de Conversão</t>
  </si>
  <si>
    <t>Folha 11.</t>
  </si>
  <si>
    <t>(Preencher as datas na folha de cada medida (Folhas 2 a 10). Ver também Folha "AP.2. Quadro de Despesa")</t>
  </si>
  <si>
    <t>Custo de investimento de cada medida;</t>
  </si>
  <si>
    <t>Atenção que, em caso de aprovação da operação, alguns destes indicadores serão contratualizados com a AG do PO SEUR.</t>
  </si>
  <si>
    <t xml:space="preserve">Proposta de mapa de investimentos e calendarização da operação. </t>
  </si>
  <si>
    <t>Preenchido de forma automática (APENAS se o beneficiário tiver preenchido todos os campos necessários nas folhas 1 a 10).</t>
  </si>
  <si>
    <t>Deverá ser efetuada uma impressão (CTRL + P) do Quadro de Despesa para o formato pdf, devendo o mesmo ser anexado de forma autónoma no Balcão 2020.</t>
  </si>
  <si>
    <t>Contém proposta de indicadores de realização e resultado associados à operação. (preenchimento automático com exceção de eventuais observações)</t>
  </si>
  <si>
    <t>Folhas AP.3. e AP.4. "Apoio Reembolsável e Não Reembolsável"</t>
  </si>
  <si>
    <t>O incumprimento das metas contratualizadas, poderá levar a penalizações financeiras.</t>
  </si>
  <si>
    <t>Proposta de Classificação Final ou Mérito da Operação (preenchimento automático).</t>
  </si>
  <si>
    <t>- As folhas 1 e 11 (nesta última, a escolha da natureza do financiamento a adotar para a operação (subvenção Reembolsável ou subvenção Não Reembolsável)).</t>
  </si>
  <si>
    <r>
      <t>Envolvente 
envidraçada</t>
    </r>
    <r>
      <rPr>
        <sz val="11"/>
        <rFont val="Calibri"/>
        <family val="2"/>
        <scheme val="minor"/>
      </rPr>
      <t>**</t>
    </r>
  </si>
  <si>
    <r>
      <rPr>
        <sz val="16"/>
        <color theme="1"/>
        <rFont val="Calibri"/>
        <family val="2"/>
        <scheme val="minor"/>
      </rPr>
      <t xml:space="preserve">Resultados - </t>
    </r>
    <r>
      <rPr>
        <b/>
        <sz val="16"/>
        <color theme="1"/>
        <rFont val="Calibri"/>
        <family val="2"/>
        <scheme val="minor"/>
      </rPr>
      <t xml:space="preserve">Apoio Reembolsável </t>
    </r>
  </si>
  <si>
    <r>
      <rPr>
        <sz val="16"/>
        <color theme="1"/>
        <rFont val="Calibri"/>
        <family val="2"/>
        <scheme val="minor"/>
      </rPr>
      <t xml:space="preserve">Resultados - </t>
    </r>
    <r>
      <rPr>
        <b/>
        <sz val="16"/>
        <color theme="1"/>
        <rFont val="Calibri"/>
        <family val="2"/>
        <scheme val="minor"/>
      </rPr>
      <t xml:space="preserve">Apoio Não Reembolsável </t>
    </r>
  </si>
  <si>
    <t xml:space="preserve">Entidade: </t>
  </si>
  <si>
    <t xml:space="preserve">Aviso: </t>
  </si>
  <si>
    <t>Após preenchimento das folhas 1 a 11, deverá ser utilizado o filtro de dados da célula C16, retirando o pisco aos dados (em branco).</t>
  </si>
  <si>
    <r>
      <rPr>
        <b/>
        <sz val="8"/>
        <color theme="1"/>
        <rFont val="Calibri"/>
        <family val="2"/>
        <scheme val="minor"/>
      </rPr>
      <t xml:space="preserve">Instruções: </t>
    </r>
    <r>
      <rPr>
        <sz val="8"/>
        <color theme="1"/>
        <rFont val="Calibri"/>
        <family val="2"/>
        <scheme val="minor"/>
      </rPr>
      <t xml:space="preserve">
Esta folha resume o projeto.
Após preenchimento das folhas 1 a 11, p.f. utilizar o </t>
    </r>
    <r>
      <rPr>
        <b/>
        <sz val="8"/>
        <color theme="1"/>
        <rFont val="Calibri"/>
        <family val="2"/>
        <scheme val="minor"/>
      </rPr>
      <t xml:space="preserve">filtro </t>
    </r>
    <r>
      <rPr>
        <sz val="8"/>
        <color theme="1"/>
        <rFont val="Calibri"/>
        <family val="2"/>
        <scheme val="minor"/>
      </rPr>
      <t xml:space="preserve">automático da </t>
    </r>
    <r>
      <rPr>
        <b/>
        <sz val="8"/>
        <color theme="1"/>
        <rFont val="Calibri"/>
        <family val="2"/>
        <scheme val="minor"/>
      </rPr>
      <t>célula C16</t>
    </r>
    <r>
      <rPr>
        <sz val="8"/>
        <color theme="1"/>
        <rFont val="Calibri"/>
        <family val="2"/>
        <scheme val="minor"/>
      </rPr>
      <t xml:space="preserve">, retirando o pisco aos dados </t>
    </r>
    <r>
      <rPr>
        <b/>
        <sz val="8"/>
        <color theme="1"/>
        <rFont val="Calibri"/>
        <family val="2"/>
        <scheme val="minor"/>
      </rPr>
      <t>(em branco)</t>
    </r>
    <r>
      <rPr>
        <sz val="8"/>
        <color theme="1"/>
        <rFont val="Calibri"/>
        <family val="2"/>
        <scheme val="minor"/>
      </rPr>
      <t xml:space="preserve">, por forma a que apenas fiquem listadas as linhas com conteúdo na coluna C.
Por fim, deverá ser efetuada uma </t>
    </r>
    <r>
      <rPr>
        <b/>
        <sz val="8"/>
        <color theme="1"/>
        <rFont val="Calibri"/>
        <family val="2"/>
        <scheme val="minor"/>
      </rPr>
      <t>impressão (CTRL + P ou Guardar Como) do Quadro de Despesa para o formato pdf</t>
    </r>
    <r>
      <rPr>
        <sz val="8"/>
        <color theme="1"/>
        <rFont val="Calibri"/>
        <family val="2"/>
        <scheme val="minor"/>
      </rPr>
      <t>, devendo o mesmo ser anexado de forma autónoma no Balcão 2020.</t>
    </r>
  </si>
  <si>
    <t xml:space="preserve">Código da Operação: </t>
  </si>
  <si>
    <t xml:space="preserve">Designação da Operação: </t>
  </si>
  <si>
    <t>Desagregação dos custos que contribuem para a majoração dos custos padrão em 20%</t>
  </si>
  <si>
    <t>Linha a que se refere</t>
  </si>
  <si>
    <r>
      <t xml:space="preserve">Descrição da solução técnica por Tipologia de Despesa
</t>
    </r>
    <r>
      <rPr>
        <sz val="9"/>
        <color theme="1"/>
        <rFont val="Calibri"/>
        <family val="2"/>
        <scheme val="minor"/>
      </rPr>
      <t>(detalhar as várias ações que dizem respeito à solução à qual será aplicado o custo padrão)</t>
    </r>
  </si>
  <si>
    <t>Peso de cada Ação</t>
  </si>
  <si>
    <r>
      <t>Outras Despesas necessárias
(</t>
    </r>
    <r>
      <rPr>
        <b/>
        <u/>
        <sz val="9"/>
        <color theme="1"/>
        <rFont val="Calibri"/>
        <family val="2"/>
        <scheme val="minor"/>
      </rPr>
      <t xml:space="preserve">Exclusivo </t>
    </r>
    <r>
      <rPr>
        <b/>
        <u/>
        <sz val="14"/>
        <color theme="1"/>
        <rFont val="Calibri"/>
        <family val="2"/>
        <scheme val="minor"/>
      </rPr>
      <t>Despesas com Publicidade e Divulgação</t>
    </r>
    <r>
      <rPr>
        <b/>
        <sz val="9"/>
        <color theme="1"/>
        <rFont val="Calibri"/>
        <family val="2"/>
        <scheme val="minor"/>
      </rPr>
      <t>)</t>
    </r>
  </si>
  <si>
    <t>[litros]</t>
  </si>
  <si>
    <r>
      <t xml:space="preserve">Será avaliado o contributo da operação para a redução anual do consumo de energia primária nos edificios públicos:
- Redução superior a 51% – </t>
    </r>
    <r>
      <rPr>
        <b/>
        <sz val="9.5"/>
        <color theme="1"/>
        <rFont val="Calibri"/>
        <family val="2"/>
        <scheme val="minor"/>
      </rPr>
      <t>5 pontos</t>
    </r>
    <r>
      <rPr>
        <sz val="9.5"/>
        <color theme="1"/>
        <rFont val="Calibri"/>
        <family val="2"/>
        <scheme val="minor"/>
      </rPr>
      <t xml:space="preserve">
- Redução superior a 30% e até 50% – </t>
    </r>
    <r>
      <rPr>
        <b/>
        <sz val="9.5"/>
        <color theme="1"/>
        <rFont val="Calibri"/>
        <family val="2"/>
        <scheme val="minor"/>
      </rPr>
      <t>3 pontos</t>
    </r>
    <r>
      <rPr>
        <sz val="9.5"/>
        <color theme="1"/>
        <rFont val="Calibri"/>
        <family val="2"/>
        <scheme val="minor"/>
      </rPr>
      <t xml:space="preserve">
- Redução de 30%  –</t>
    </r>
    <r>
      <rPr>
        <b/>
        <sz val="9.5"/>
        <color theme="1"/>
        <rFont val="Calibri"/>
        <family val="2"/>
        <scheme val="minor"/>
      </rPr>
      <t xml:space="preserve"> 1 ponto</t>
    </r>
  </si>
  <si>
    <r>
      <t xml:space="preserve">Será avalidado o desempenho energético do edificio anterior à implementação da operação:
- Categorias E e F – </t>
    </r>
    <r>
      <rPr>
        <b/>
        <sz val="9.5"/>
        <color theme="1"/>
        <rFont val="Calibri"/>
        <family val="2"/>
        <scheme val="minor"/>
      </rPr>
      <t>5 pontos</t>
    </r>
    <r>
      <rPr>
        <sz val="9.5"/>
        <color theme="1"/>
        <rFont val="Calibri"/>
        <family val="2"/>
        <scheme val="minor"/>
      </rPr>
      <t xml:space="preserve">
- Categoria D – </t>
    </r>
    <r>
      <rPr>
        <b/>
        <sz val="9.5"/>
        <color theme="1"/>
        <rFont val="Calibri"/>
        <family val="2"/>
        <scheme val="minor"/>
      </rPr>
      <t>3 pontos</t>
    </r>
    <r>
      <rPr>
        <sz val="9.5"/>
        <color theme="1"/>
        <rFont val="Calibri"/>
        <family val="2"/>
        <scheme val="minor"/>
      </rPr>
      <t xml:space="preserve">
- Restantes categorias (igual ou superior a C) – </t>
    </r>
    <r>
      <rPr>
        <b/>
        <sz val="9.5"/>
        <color theme="1"/>
        <rFont val="Calibri"/>
        <family val="2"/>
        <scheme val="minor"/>
      </rPr>
      <t>1 ponto</t>
    </r>
  </si>
  <si>
    <r>
      <t xml:space="preserve">Rácio entre o investimento elegível (€) e a redução anual de consumo (tep) decorrente da implementação da operação:
- Até 6000 (€/tep) – </t>
    </r>
    <r>
      <rPr>
        <b/>
        <sz val="9.5"/>
        <color theme="1"/>
        <rFont val="Calibri"/>
        <family val="2"/>
        <scheme val="minor"/>
      </rPr>
      <t>5 pontos</t>
    </r>
    <r>
      <rPr>
        <sz val="9.5"/>
        <color theme="1"/>
        <rFont val="Calibri"/>
        <family val="2"/>
        <scheme val="minor"/>
      </rPr>
      <t xml:space="preserve">
- Superior a 6000 e até 15000 (€/tep) –</t>
    </r>
    <r>
      <rPr>
        <b/>
        <sz val="9.5"/>
        <color theme="1"/>
        <rFont val="Calibri"/>
        <family val="2"/>
        <scheme val="minor"/>
      </rPr>
      <t xml:space="preserve"> 3 pontos</t>
    </r>
    <r>
      <rPr>
        <sz val="9.5"/>
        <color theme="1"/>
        <rFont val="Calibri"/>
        <family val="2"/>
        <scheme val="minor"/>
      </rPr>
      <t xml:space="preserve">
- Superior a 15000 (€/tep) – </t>
    </r>
    <r>
      <rPr>
        <b/>
        <sz val="9.5"/>
        <color theme="1"/>
        <rFont val="Calibri"/>
        <family val="2"/>
        <scheme val="minor"/>
      </rPr>
      <t>1 ponto</t>
    </r>
  </si>
  <si>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</si>
  <si>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</si>
  <si>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</si>
  <si>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</si>
  <si>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</si>
  <si>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</si>
  <si>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</si>
  <si>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</si>
  <si>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</si>
  <si>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</si>
  <si>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</si>
  <si>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</si>
  <si>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Nota: Os campos que carecem de preenchimento pelo beneficiário em cada folha encontram-se assinalados a amarelo, conforme aplicável.</t>
  </si>
  <si>
    <r>
      <t xml:space="preserve">Desagregação dos custos que contribuem para a majoração dos custos padrão em 20% </t>
    </r>
    <r>
      <rPr>
        <b/>
        <u/>
        <sz val="9"/>
        <color theme="1"/>
        <rFont val="Calibri"/>
        <family val="2"/>
        <scheme val="minor"/>
      </rPr>
      <t>(apenas nos casos em que foram incluidas medidas nas alíneas 4 a 6)</t>
    </r>
  </si>
  <si>
    <r>
      <rPr>
        <b/>
        <i/>
        <sz val="10"/>
        <color theme="8"/>
        <rFont val="Calibri"/>
        <family val="2"/>
        <scheme val="minor"/>
      </rPr>
      <t>Obs</t>
    </r>
    <r>
      <rPr>
        <i/>
        <sz val="10"/>
        <color theme="8"/>
        <rFont val="Calibri"/>
        <family val="2"/>
        <scheme val="minor"/>
      </rPr>
      <t>: 
- Tarifa determinada com base nos valores constante no CE. 
- Nos casos em que o IVA  seja considerada uma despesa elegivel, o mesmo deverá ser também considerado no custo unitário de energia.</t>
    </r>
  </si>
  <si>
    <r>
      <t xml:space="preserve">Medidas identificadas na tabela dos custos-padrão por tecnologia (DGEG), </t>
    </r>
    <r>
      <rPr>
        <b/>
        <u/>
        <sz val="9"/>
        <color theme="1"/>
        <rFont val="Calibri"/>
        <family val="2"/>
        <scheme val="minor"/>
      </rPr>
      <t xml:space="preserve">incluindo outros custos que permitam a majoração dos custos padrão aplicáveis em 20% 
</t>
    </r>
    <r>
      <rPr>
        <b/>
        <sz val="9"/>
        <color theme="1"/>
        <rFont val="Calibri"/>
        <family val="2"/>
        <scheme val="minor"/>
      </rPr>
      <t>(ATENÇÃO que a desagregação das várias ações associadas às Medidas N.º 4, 5 e 6 desta folha, deve ser efetuada a partir da célula D27).</t>
    </r>
  </si>
  <si>
    <t>Decreto-Lei N.º 18/2008</t>
  </si>
  <si>
    <t>Tipo de Procedimento a adotar</t>
  </si>
  <si>
    <t>Tipo de Procedimento
a adotar</t>
  </si>
  <si>
    <r>
      <t xml:space="preserve">Relativa à Certificação do edificio para atualização de CE </t>
    </r>
    <r>
      <rPr>
        <b/>
        <sz val="11"/>
        <color theme="1"/>
        <rFont val="Calibri"/>
        <family val="2"/>
        <scheme val="minor"/>
      </rPr>
      <t>após implementação da operação</t>
    </r>
  </si>
  <si>
    <r>
      <t xml:space="preserve">Relativa à Certificação do edificio para atualização de CE </t>
    </r>
    <r>
      <rPr>
        <b/>
        <sz val="11"/>
        <color theme="1"/>
        <rFont val="Calibri"/>
        <family val="2"/>
        <scheme val="minor"/>
      </rPr>
      <t>para submissão da candidatura</t>
    </r>
  </si>
  <si>
    <r>
      <t xml:space="preserve">Será avaliado o contributo da operação para a redução de emissões de CO2  em termos percentuais:
- Redução superior a 50% – </t>
    </r>
    <r>
      <rPr>
        <b/>
        <sz val="9.5"/>
        <color theme="1"/>
        <rFont val="Calibri"/>
        <family val="2"/>
        <scheme val="minor"/>
      </rPr>
      <t>5 pontos</t>
    </r>
    <r>
      <rPr>
        <sz val="9.5"/>
        <color theme="1"/>
        <rFont val="Calibri"/>
        <family val="2"/>
        <scheme val="minor"/>
      </rPr>
      <t xml:space="preserve">
- Redução superior a 30% e até 50% –</t>
    </r>
    <r>
      <rPr>
        <b/>
        <sz val="9.5"/>
        <color theme="1"/>
        <rFont val="Calibri"/>
        <family val="2"/>
        <scheme val="minor"/>
      </rPr>
      <t xml:space="preserve"> 3 pontos</t>
    </r>
    <r>
      <rPr>
        <sz val="9.5"/>
        <color theme="1"/>
        <rFont val="Calibri"/>
        <family val="2"/>
        <scheme val="minor"/>
      </rPr>
      <t xml:space="preserve">
- Redução até 30% –</t>
    </r>
    <r>
      <rPr>
        <b/>
        <sz val="9.5"/>
        <color theme="1"/>
        <rFont val="Calibri"/>
        <family val="2"/>
        <scheme val="minor"/>
      </rPr>
      <t xml:space="preserve"> 1 ponto</t>
    </r>
  </si>
  <si>
    <t>Escolha da forma de apoio (a preencher após simulação da ferramenta de cálculo).</t>
  </si>
  <si>
    <t>Poupança prevista de Energia Primária</t>
  </si>
  <si>
    <t>Resultados obtidos com a implementação das medidas</t>
  </si>
  <si>
    <t>Informação dos equipamentos a serem instalados</t>
  </si>
  <si>
    <t>N.º unidades</t>
  </si>
  <si>
    <t>Potência nominal
 [kW]</t>
  </si>
  <si>
    <t>Capacidade Depósitos / Acumuladores</t>
  </si>
  <si>
    <t>Aumento do desempenho energético dos edifícios públicos pela implementação de medidas de eficiência energética sem fontes renováveis</t>
  </si>
  <si>
    <t>Aumento do desempenho energético dos edifícios públicos pela introdução de fontes renováveis nos edifícios públicos (solar térmico)</t>
  </si>
  <si>
    <t>Aumento do desempenho energético dos edifícios públicos pela introdução de fontes renováveis nos edifícios públicos (biomassa)</t>
  </si>
  <si>
    <t>Aumento do desempenho energético dos edifícios públicos pela introdução de fontes renováveis nos edifícios públicos (solar fotovoltaico)</t>
  </si>
  <si>
    <t>#</t>
  </si>
  <si>
    <t>Designação do local ou área de localização das luminárias objeto de intervenção ou substituição</t>
  </si>
  <si>
    <t>Cenário Base / Situação atual</t>
  </si>
  <si>
    <t>Cenário Mais eficiente / Situação futura</t>
  </si>
  <si>
    <t>Redução anual do consumo de energia elétrica (kWh)</t>
  </si>
  <si>
    <t>Potência lâmpada ou luminária (W)</t>
  </si>
  <si>
    <t>Potência balastro (W) (quando existente)</t>
  </si>
  <si>
    <t>Quantidade</t>
  </si>
  <si>
    <t>Horas funcionamento anual</t>
  </si>
  <si>
    <t>Consumo anual (kWh)</t>
  </si>
  <si>
    <t>Potência luminária (W)</t>
  </si>
  <si>
    <t>Cenário Base</t>
  </si>
  <si>
    <t>Cenário Mais eficiente</t>
  </si>
  <si>
    <t>[nº]</t>
  </si>
  <si>
    <t>Estas células ficarão escondidas:</t>
  </si>
  <si>
    <t>Descrição resumida da solução técnica</t>
  </si>
  <si>
    <t>Designação dos edifícios onde serão substituídas as luminárias</t>
  </si>
  <si>
    <t>N.º de luminárias a instalar</t>
  </si>
  <si>
    <t>Listagem detalhada dos equipamentos a intervencionar ou substituir e dos novos futuros equipamentos, com informação do número de horas anuais de funcionamento (exclusivo para sistemas de iluminação interior e exterior, excepto iluminação pública) - preenchimento obrigatório:</t>
  </si>
  <si>
    <t>Potência de pico do sistema</t>
  </si>
  <si>
    <t>[kWp]</t>
  </si>
  <si>
    <t>Documento de 
Suporte ao Investimento</t>
  </si>
  <si>
    <r>
      <t xml:space="preserve">Rácio entre o </t>
    </r>
    <r>
      <rPr>
        <b/>
        <sz val="9.5"/>
        <color theme="1"/>
        <rFont val="Calibri"/>
        <family val="2"/>
        <scheme val="minor"/>
      </rPr>
      <t xml:space="preserve">investimento </t>
    </r>
    <r>
      <rPr>
        <sz val="9.5"/>
        <color theme="1"/>
        <rFont val="Calibri"/>
        <family val="2"/>
        <scheme val="minor"/>
      </rPr>
      <t xml:space="preserve">da operação e a subtração entre o </t>
    </r>
    <r>
      <rPr>
        <b/>
        <sz val="9.5"/>
        <color theme="1"/>
        <rFont val="Calibri"/>
        <family val="2"/>
        <scheme val="minor"/>
      </rPr>
      <t>consumo anual de energia primária (tep) antes da operação</t>
    </r>
    <r>
      <rPr>
        <sz val="9.5"/>
        <color theme="1"/>
        <rFont val="Calibri"/>
        <family val="2"/>
        <scheme val="minor"/>
      </rPr>
      <t xml:space="preserve"> pelo </t>
    </r>
    <r>
      <rPr>
        <b/>
        <sz val="9.5"/>
        <color theme="1"/>
        <rFont val="Calibri"/>
        <family val="2"/>
        <scheme val="minor"/>
      </rPr>
      <t>consumo anual de energia primária (tep) depois da operação</t>
    </r>
  </si>
  <si>
    <r>
      <t xml:space="preserve">Majoração (de 5%) prevista na subalínea i.) da alínea b) do ponto 9.5. do Aviso
</t>
    </r>
    <r>
      <rPr>
        <sz val="11"/>
        <color theme="1"/>
        <rFont val="Calibri"/>
        <family val="2"/>
        <scheme val="minor"/>
      </rPr>
      <t>Aplicável caso a realização do investimento garanta o alcance de uma classe de desempenho energético "C".</t>
    </r>
  </si>
  <si>
    <r>
      <t xml:space="preserve">Majoração (de 15%) prevista na subalínea ii.) da alínea b) do ponto 9.5. do Aviso
</t>
    </r>
    <r>
      <rPr>
        <sz val="11"/>
        <color theme="1"/>
        <rFont val="Calibri"/>
        <family val="2"/>
        <scheme val="minor"/>
      </rPr>
      <t>Aplicável caso a realização do investimento garanta o alcance de uma classe de desempenho energético "B" ou "B-".</t>
    </r>
  </si>
  <si>
    <r>
      <t xml:space="preserve">Majoração (de 20%) prevista na subalínea iii.) da alínea b) do ponto 9.5. do Aviso
</t>
    </r>
    <r>
      <rPr>
        <sz val="11"/>
        <color theme="1"/>
        <rFont val="Calibri"/>
        <family val="2"/>
        <scheme val="minor"/>
      </rPr>
      <t>Aplicável caso a realização do investimento garanta o alcance de uma classe de desempenho energético "A" ou "A+".</t>
    </r>
  </si>
  <si>
    <r>
      <t xml:space="preserve">Outras Despesas necessárias </t>
    </r>
    <r>
      <rPr>
        <b/>
        <u/>
        <sz val="9"/>
        <color theme="1"/>
        <rFont val="Calibri"/>
        <family val="2"/>
        <scheme val="minor"/>
      </rPr>
      <t>somente à execução das medidas a) a b) i)</t>
    </r>
    <r>
      <rPr>
        <b/>
        <sz val="9"/>
        <color theme="1"/>
        <rFont val="Calibri"/>
        <family val="2"/>
        <scheme val="minor"/>
      </rPr>
      <t xml:space="preserve"> da operação (com exceção das medidas a) i) e a) ii))
(</t>
    </r>
    <r>
      <rPr>
        <b/>
        <u/>
        <sz val="9"/>
        <color theme="1"/>
        <rFont val="Calibri"/>
        <family val="2"/>
        <scheme val="minor"/>
      </rPr>
      <t xml:space="preserve">Exclusivo </t>
    </r>
    <r>
      <rPr>
        <b/>
        <u/>
        <sz val="14"/>
        <color theme="1"/>
        <rFont val="Calibri"/>
        <family val="2"/>
        <scheme val="minor"/>
      </rPr>
      <t>Projetos de Execução ou estudos não enquadráveis na folha 9</t>
    </r>
    <r>
      <rPr>
        <b/>
        <sz val="9"/>
        <color theme="1"/>
        <rFont val="Calibri"/>
        <family val="2"/>
        <scheme val="minor"/>
      </rPr>
      <t>)</t>
    </r>
  </si>
  <si>
    <r>
      <t xml:space="preserve">Outras Despesas necessárias </t>
    </r>
    <r>
      <rPr>
        <b/>
        <u/>
        <sz val="9"/>
        <color theme="1"/>
        <rFont val="Calibri"/>
        <family val="2"/>
        <scheme val="minor"/>
      </rPr>
      <t>somente à execução das medidas a) a b) i)</t>
    </r>
    <r>
      <rPr>
        <b/>
        <sz val="9"/>
        <color theme="1"/>
        <rFont val="Calibri"/>
        <family val="2"/>
        <scheme val="minor"/>
      </rPr>
      <t xml:space="preserve"> da operação (com exceção das medidas a) i) e a) ii))
(</t>
    </r>
    <r>
      <rPr>
        <b/>
        <u/>
        <sz val="9"/>
        <color theme="1"/>
        <rFont val="Calibri"/>
        <family val="2"/>
        <scheme val="minor"/>
      </rPr>
      <t xml:space="preserve">Exclusivo </t>
    </r>
    <r>
      <rPr>
        <b/>
        <u/>
        <sz val="14"/>
        <color theme="1"/>
        <rFont val="Calibri"/>
        <family val="2"/>
        <scheme val="minor"/>
      </rPr>
      <t>Fiscalização das Medidas</t>
    </r>
    <r>
      <rPr>
        <b/>
        <sz val="9"/>
        <color theme="1"/>
        <rFont val="Calibri"/>
        <family val="2"/>
        <scheme val="minor"/>
      </rPr>
      <t>)</t>
    </r>
  </si>
  <si>
    <r>
      <t xml:space="preserve">Outras Despesas necessárias </t>
    </r>
    <r>
      <rPr>
        <b/>
        <u/>
        <sz val="9"/>
        <color theme="1"/>
        <rFont val="Calibri"/>
        <family val="2"/>
        <scheme val="minor"/>
      </rPr>
      <t>somente à execução das medidas a) a b) i)</t>
    </r>
    <r>
      <rPr>
        <b/>
        <sz val="9"/>
        <color theme="1"/>
        <rFont val="Calibri"/>
        <family val="2"/>
        <scheme val="minor"/>
      </rPr>
      <t xml:space="preserve"> da operação (com exceção das medidas a) i) e a) ii))
(</t>
    </r>
    <r>
      <rPr>
        <b/>
        <u/>
        <sz val="9"/>
        <color theme="1"/>
        <rFont val="Calibri"/>
        <family val="2"/>
        <scheme val="minor"/>
      </rPr>
      <t xml:space="preserve">Exclusivo </t>
    </r>
    <r>
      <rPr>
        <b/>
        <u/>
        <sz val="14"/>
        <color theme="1"/>
        <rFont val="Calibri"/>
        <family val="2"/>
        <scheme val="minor"/>
      </rPr>
      <t>Outras despesas de contrução civil ou instalação de estaleiro não enquadráveis na folha da Medida</t>
    </r>
    <r>
      <rPr>
        <b/>
        <sz val="9"/>
        <color theme="1"/>
        <rFont val="Calibri"/>
        <family val="2"/>
        <scheme val="minor"/>
      </rPr>
      <t>)</t>
    </r>
  </si>
  <si>
    <t>TOTAL redução do consumo de energia</t>
  </si>
  <si>
    <t>Total forma de energia no Cenário Inicial</t>
  </si>
  <si>
    <t>- Verifique por favor toda a informação preenchida nos separadores '1. Identificação Ben. Oper.' ao '8. Medidas b) ii)'. Considere no preenchimento da redução do consumo esperado por forma de energia por medida que deverão ser consideradas o impacto das economias cruzadas com a implementação de outras medidas.
- Caso exista alguma medida de substituição de forma de energia não renovável por biomassa renovável, no local indicado no separador '4. Medidas a) iii)', a redução do consumo expectável de biomassa deverá ser preenchido com sinal negativo (por via da sua introdução no consumo).</t>
  </si>
  <si>
    <t>15
ou
20
****</t>
  </si>
  <si>
    <r>
      <t xml:space="preserve">Outras Despesas necessárias </t>
    </r>
    <r>
      <rPr>
        <u/>
        <sz val="11"/>
        <color theme="1"/>
        <rFont val="Calibri"/>
        <family val="2"/>
        <scheme val="minor"/>
      </rPr>
      <t>somente à execução das medidas a) a b) i)</t>
    </r>
    <r>
      <rPr>
        <sz val="11"/>
        <color theme="1"/>
        <rFont val="Calibri"/>
        <family val="2"/>
        <scheme val="minor"/>
      </rPr>
      <t xml:space="preserve"> (com exceção das medidas a) i) e a) ii)) ou da operação, elegiveis no âmbito do art.º 7.º do RE SEUR: actividades preparatórias, assessorias, licenciamentos, fiscalização/acompanhamento da obra, bem como ações de informação, de divulgação, de sensibilização e de publicidade que se revelem necessárias para a prossecução dos objetivos da operação.</t>
    </r>
  </si>
  <si>
    <r>
      <t xml:space="preserve">Taxa SCE para </t>
    </r>
    <r>
      <rPr>
        <b/>
        <sz val="11"/>
        <color theme="1"/>
        <rFont val="Calibri"/>
        <family val="2"/>
        <scheme val="minor"/>
      </rPr>
      <t>C.E. ex-ante / atualização do C.E. ex-ante</t>
    </r>
  </si>
  <si>
    <r>
      <t xml:space="preserve">Taxa SCE para atualização 
do </t>
    </r>
    <r>
      <rPr>
        <b/>
        <sz val="11"/>
        <color theme="1"/>
        <rFont val="Calibri"/>
        <family val="2"/>
        <scheme val="minor"/>
      </rPr>
      <t>C.E. ex-post</t>
    </r>
  </si>
  <si>
    <t>Biomassa</t>
  </si>
  <si>
    <t>Produção E.Eléctrica</t>
  </si>
  <si>
    <t xml:space="preserve">Obs:   Caso surja a informação 'ERRO' em alguma Forma de Energia, esta situação é representativa do preenchimento incorreto das economias de energia nas medidas, que se relevaram superiores ao respetivo consumo de energia no cenário de referência. Considere por favor as  seguintes notas adicionais: </t>
  </si>
  <si>
    <t>Redução do consumo de energia final (kWh)</t>
  </si>
  <si>
    <t>Resumo da Operação e Forma de Finan.</t>
  </si>
  <si>
    <t>Forma de Financiamento</t>
  </si>
  <si>
    <t>AP.3. Apoio Reembolsável</t>
  </si>
  <si>
    <t>A.P.4. Apoio Não Reembolsável</t>
  </si>
  <si>
    <t xml:space="preserve">Subvenção Reembolsável    </t>
  </si>
  <si>
    <t xml:space="preserve">Subvenção Não Reembolsável    </t>
  </si>
  <si>
    <t>Custos-padrão máximos por tecnologia e tempos de vida útil definidos pela DGEG</t>
  </si>
  <si>
    <r>
      <t xml:space="preserve">* Os custos unitários máximos apresentados são </t>
    </r>
    <r>
      <rPr>
        <u/>
        <sz val="8"/>
        <color theme="1"/>
        <rFont val="Calibri"/>
        <family val="2"/>
        <scheme val="minor"/>
      </rPr>
      <t>sem IVA</t>
    </r>
    <r>
      <rPr>
        <sz val="8"/>
        <color theme="1"/>
        <rFont val="Calibri"/>
        <family val="2"/>
        <scheme val="minor"/>
      </rPr>
      <t xml:space="preserve">.
** Os valores do custo unitário máximo aplicável podem ser acrescidos em 20% aos respetivos valores, caso se verifiquem a apresentação de despesas relacionadas com remoção, transporte e entrega para tratamento adequado dos resíduos dos elementos existentes, andaimes ou outros meios de elevação, fiscalização e segurança, estaleiro de obras e quaisquer outras taxas necessárias à implementação da operação. Os custos relacionados com a remoção do amianto não são contabilizados para efeito de custo padrão, sendo o valor considerado totalmente elegível.
*** No custo-padrão das auditorias energéticas não se incluem os custos relativos à taxa de emissão do Certificado Energético, conforme aplicável.
**** Às referidas soluções técnicas, deverão ser aplicados os tempos de vida útil definidos nos anteriores Avisos EFICIÊNCIA ENERGÉTICA NOS EDIFÍCIOS DA ADMINISTRAÇÃO PÚBLICA CENTRAL, com vista a manter-se a mesma métrica de avaliação.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</si>
</sst>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quot;_-;\-* #,##0.00\ &quot;€&quot;_-;_-* &quot;-&quot;??\ &quot;€&quot;_-;_-@_-"/>
    <numFmt numFmtId="164" formatCode="_-* #,##0\ _€_-;\-* #,##0\ _€_-;_-* &quot;-&quot;\ _€_-;_-@_-"/>
    <numFmt numFmtId="165" formatCode="_-* #,##0.00\ _€_-;\-* #,##0.00\ _€_-;_-* &quot;-&quot;??\ _€_-;_-@_-"/>
    <numFmt numFmtId="166" formatCode="0.0%"/>
    <numFmt numFmtId="167" formatCode="#,##0.00\ &quot;€&quot;"/>
    <numFmt numFmtId="168" formatCode="#,##0.0"/>
    <numFmt numFmtId="169" formatCode="0.0"/>
    <numFmt numFmtId="170" formatCode="0.000"/>
    <numFmt numFmtId="171" formatCode="0.0000"/>
    <numFmt numFmtId="172" formatCode="0.000000"/>
    <numFmt numFmtId="173" formatCode="#,##0.00_ ;\-#,##0.00\ "/>
    <numFmt numFmtId="174" formatCode="#,##0.00&quot; €/tep&quot;"/>
    <numFmt numFmtId="175" formatCode="#,##0.000"/>
    <numFmt numFmtId="176" formatCode="0&quot; ****&quot;"/>
  </numFmts>
  <fonts count="119" x14ac:knownFonts="1">
    <font>
      <sz val="11"/>
      <color theme="1"/>
      <name val="Calibri"/>
      <family val="2"/>
      <scheme val="minor"/>
    </font>
    <font>
      <b/>
      <sz val="11"/>
      <color indexed="8"/>
      <name val="Calibri"/>
      <family val="2"/>
    </font>
    <font>
      <vertAlign val="superscript"/>
      <sz val="10"/>
      <color indexed="8"/>
      <name val="Calibri"/>
      <family val="2"/>
    </font>
    <font>
      <b/>
      <sz val="9"/>
      <name val="Calibri"/>
      <family val="2"/>
    </font>
    <font>
      <sz val="11"/>
      <color theme="1"/>
      <name val="Calibri"/>
      <family val="2"/>
      <scheme val="minor"/>
    </font>
    <font>
      <sz val="11"/>
      <color theme="0"/>
      <name val="Calibri"/>
      <family val="2"/>
      <scheme val="minor"/>
    </font>
    <font>
      <b/>
      <sz val="11"/>
      <color theme="1"/>
      <name val="Calibri"/>
      <family val="2"/>
      <scheme val="minor"/>
    </font>
    <font>
      <b/>
      <sz val="9"/>
      <color theme="1"/>
      <name val="Calibri"/>
      <family val="2"/>
      <scheme val="minor"/>
    </font>
    <font>
      <i/>
      <sz val="10"/>
      <color theme="1"/>
      <name val="Calibri"/>
      <family val="2"/>
      <scheme val="minor"/>
    </font>
    <font>
      <b/>
      <sz val="10"/>
      <color rgb="FFFFFFFF"/>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b/>
      <sz val="16"/>
      <color rgb="FF000000"/>
      <name val="Calibri"/>
      <family val="2"/>
      <scheme val="minor"/>
    </font>
    <font>
      <b/>
      <sz val="14"/>
      <color theme="1"/>
      <name val="Calibri"/>
      <family val="2"/>
      <scheme val="minor"/>
    </font>
    <font>
      <sz val="9"/>
      <color theme="1"/>
      <name val="Calibri"/>
      <family val="2"/>
      <scheme val="minor"/>
    </font>
    <font>
      <sz val="11"/>
      <color theme="8"/>
      <name val="Calibri"/>
      <family val="2"/>
      <scheme val="minor"/>
    </font>
    <font>
      <sz val="10"/>
      <name val="Calibri"/>
      <family val="2"/>
      <scheme val="minor"/>
    </font>
    <font>
      <i/>
      <sz val="11"/>
      <color theme="8"/>
      <name val="Calibri"/>
      <family val="2"/>
      <scheme val="minor"/>
    </font>
    <font>
      <sz val="10"/>
      <color theme="1"/>
      <name val="Arial"/>
      <family val="2"/>
    </font>
    <font>
      <sz val="11"/>
      <color theme="1"/>
      <name val="Arial"/>
      <family val="2"/>
    </font>
    <font>
      <i/>
      <sz val="10"/>
      <color theme="1"/>
      <name val="Arial"/>
      <family val="2"/>
    </font>
    <font>
      <b/>
      <sz val="10"/>
      <color theme="1"/>
      <name val="Arial"/>
      <family val="2"/>
    </font>
    <font>
      <b/>
      <sz val="9"/>
      <name val="Calibri"/>
      <family val="2"/>
      <scheme val="minor"/>
    </font>
    <font>
      <b/>
      <u/>
      <sz val="10"/>
      <color theme="1"/>
      <name val="Arial"/>
      <family val="2"/>
    </font>
    <font>
      <u/>
      <sz val="10"/>
      <color theme="1"/>
      <name val="Arial"/>
      <family val="2"/>
    </font>
    <font>
      <b/>
      <sz val="11"/>
      <color theme="1"/>
      <name val="Arial"/>
      <family val="2"/>
    </font>
    <font>
      <b/>
      <sz val="10"/>
      <color rgb="FF0070C0"/>
      <name val="Arial"/>
      <family val="2"/>
    </font>
    <font>
      <b/>
      <sz val="10"/>
      <name val="Arial"/>
      <family val="2"/>
    </font>
    <font>
      <b/>
      <vertAlign val="subscript"/>
      <sz val="9"/>
      <color theme="1"/>
      <name val="Calibri"/>
      <family val="2"/>
      <scheme val="minor"/>
    </font>
    <font>
      <b/>
      <i/>
      <sz val="10"/>
      <color theme="1"/>
      <name val="Calibri"/>
      <family val="2"/>
      <scheme val="minor"/>
    </font>
    <font>
      <b/>
      <sz val="11"/>
      <name val="Calibri"/>
      <family val="2"/>
      <scheme val="minor"/>
    </font>
    <font>
      <b/>
      <i/>
      <sz val="11"/>
      <name val="Calibri"/>
      <family val="2"/>
      <scheme val="minor"/>
    </font>
    <font>
      <i/>
      <sz val="10"/>
      <color theme="0" tint="-0.34998626667073579"/>
      <name val="Calibri"/>
      <family val="2"/>
      <scheme val="minor"/>
    </font>
    <font>
      <b/>
      <vertAlign val="subscript"/>
      <sz val="11"/>
      <color theme="1"/>
      <name val="Calibri"/>
      <family val="2"/>
      <scheme val="minor"/>
    </font>
    <font>
      <vertAlign val="subscript"/>
      <sz val="11"/>
      <color theme="1"/>
      <name val="Calibri"/>
      <family val="2"/>
      <scheme val="minor"/>
    </font>
    <font>
      <b/>
      <vertAlign val="superscript"/>
      <sz val="9"/>
      <color theme="1"/>
      <name val="Calibri"/>
      <family val="2"/>
      <scheme val="minor"/>
    </font>
    <font>
      <b/>
      <sz val="11"/>
      <color theme="8"/>
      <name val="Calibri"/>
      <family val="2"/>
      <scheme val="minor"/>
    </font>
    <font>
      <sz val="11"/>
      <color rgb="FFFF0000"/>
      <name val="Calibri"/>
      <family val="2"/>
      <scheme val="minor"/>
    </font>
    <font>
      <vertAlign val="subscript"/>
      <sz val="10"/>
      <color theme="1"/>
      <name val="Calibri"/>
      <family val="2"/>
      <scheme val="minor"/>
    </font>
    <font>
      <b/>
      <sz val="16"/>
      <color theme="1"/>
      <name val="Calibri"/>
      <family val="2"/>
      <scheme val="minor"/>
    </font>
    <font>
      <b/>
      <sz val="12"/>
      <color theme="1"/>
      <name val="Calibri"/>
      <family val="2"/>
      <scheme val="minor"/>
    </font>
    <font>
      <vertAlign val="superscript"/>
      <sz val="11"/>
      <color theme="1"/>
      <name val="Calibri"/>
      <family val="2"/>
      <scheme val="minor"/>
    </font>
    <font>
      <b/>
      <sz val="10"/>
      <color rgb="FFFF0000"/>
      <name val="Arial"/>
      <family val="2"/>
    </font>
    <font>
      <sz val="8"/>
      <color theme="1"/>
      <name val="Calibri"/>
      <family val="2"/>
      <scheme val="minor"/>
    </font>
    <font>
      <b/>
      <sz val="8"/>
      <color theme="1"/>
      <name val="Calibri"/>
      <family val="2"/>
      <scheme val="minor"/>
    </font>
    <font>
      <b/>
      <vertAlign val="superscript"/>
      <sz val="10"/>
      <color rgb="FFFFFFFF"/>
      <name val="Calibri"/>
      <family val="2"/>
      <scheme val="minor"/>
    </font>
    <font>
      <b/>
      <sz val="10"/>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i/>
      <sz val="9.5"/>
      <name val="Calibri"/>
      <family val="2"/>
      <scheme val="minor"/>
    </font>
    <font>
      <b/>
      <sz val="9.5"/>
      <name val="Calibri"/>
      <family val="2"/>
      <scheme val="minor"/>
    </font>
    <font>
      <sz val="14"/>
      <color theme="0"/>
      <name val="Calibri"/>
      <family val="2"/>
      <scheme val="minor"/>
    </font>
    <font>
      <sz val="9"/>
      <name val="Calibri"/>
      <family val="2"/>
      <scheme val="minor"/>
    </font>
    <font>
      <sz val="7"/>
      <color theme="1"/>
      <name val="Calibri"/>
      <family val="2"/>
      <scheme val="minor"/>
    </font>
    <font>
      <sz val="11"/>
      <name val="Calibri"/>
      <family val="2"/>
      <scheme val="minor"/>
    </font>
    <font>
      <b/>
      <sz val="10"/>
      <color rgb="FF7030A0"/>
      <name val="Arial"/>
      <family val="2"/>
    </font>
    <font>
      <b/>
      <u/>
      <sz val="10"/>
      <name val="Arial"/>
      <family val="2"/>
    </font>
    <font>
      <b/>
      <sz val="16"/>
      <name val="Calibri"/>
      <family val="2"/>
      <scheme val="minor"/>
    </font>
    <font>
      <b/>
      <u/>
      <sz val="9"/>
      <color theme="1"/>
      <name val="Calibri"/>
      <family val="2"/>
      <scheme val="minor"/>
    </font>
    <font>
      <u/>
      <sz val="11"/>
      <color theme="1"/>
      <name val="Calibri"/>
      <family val="2"/>
      <scheme val="minor"/>
    </font>
    <font>
      <b/>
      <u/>
      <sz val="11"/>
      <color theme="1"/>
      <name val="Calibri"/>
      <family val="2"/>
      <scheme val="minor"/>
    </font>
    <font>
      <i/>
      <sz val="9"/>
      <color theme="1"/>
      <name val="Calibri"/>
      <family val="2"/>
      <scheme val="minor"/>
    </font>
    <font>
      <b/>
      <u/>
      <sz val="8"/>
      <color theme="1"/>
      <name val="Calibri"/>
      <family val="2"/>
      <scheme val="minor"/>
    </font>
    <font>
      <b/>
      <u/>
      <sz val="8"/>
      <color theme="8"/>
      <name val="Arial"/>
      <family val="2"/>
    </font>
    <font>
      <b/>
      <sz val="11"/>
      <color rgb="FFC00000"/>
      <name val="Calibri"/>
      <family val="2"/>
      <scheme val="minor"/>
    </font>
    <font>
      <sz val="10"/>
      <color rgb="FF7030A0"/>
      <name val="Arial"/>
      <family val="2"/>
    </font>
    <font>
      <i/>
      <sz val="11"/>
      <name val="Calibri"/>
      <family val="2"/>
      <scheme val="minor"/>
    </font>
    <font>
      <sz val="11"/>
      <color indexed="8"/>
      <name val="Calibri"/>
      <family val="2"/>
    </font>
    <font>
      <vertAlign val="superscript"/>
      <sz val="10"/>
      <color theme="1"/>
      <name val="Calibri"/>
      <family val="2"/>
      <scheme val="minor"/>
    </font>
    <font>
      <b/>
      <u/>
      <sz val="10"/>
      <color rgb="FF0070C0"/>
      <name val="Arial"/>
      <family val="2"/>
    </font>
    <font>
      <u/>
      <sz val="9"/>
      <color theme="10"/>
      <name val="Calibri"/>
      <family val="2"/>
      <scheme val="minor"/>
    </font>
    <font>
      <b/>
      <sz val="10"/>
      <color theme="0"/>
      <name val="Calibri"/>
      <family val="2"/>
      <scheme val="minor"/>
    </font>
    <font>
      <sz val="9"/>
      <color theme="0"/>
      <name val="Calibri"/>
      <family val="2"/>
      <scheme val="minor"/>
    </font>
    <font>
      <sz val="6"/>
      <color theme="1"/>
      <name val="Calibri"/>
      <family val="2"/>
      <scheme val="minor"/>
    </font>
    <font>
      <i/>
      <u/>
      <sz val="11"/>
      <color theme="10"/>
      <name val="Calibri"/>
      <family val="2"/>
      <scheme val="minor"/>
    </font>
    <font>
      <vertAlign val="superscript"/>
      <sz val="9"/>
      <color theme="1"/>
      <name val="Calibri"/>
      <family val="2"/>
      <scheme val="minor"/>
    </font>
    <font>
      <b/>
      <sz val="7"/>
      <color theme="1"/>
      <name val="Calibri"/>
      <family val="2"/>
      <scheme val="minor"/>
    </font>
    <font>
      <b/>
      <i/>
      <vertAlign val="subscript"/>
      <sz val="11"/>
      <color theme="1"/>
      <name val="Calibri"/>
      <family val="2"/>
      <scheme val="minor"/>
    </font>
    <font>
      <vertAlign val="subscript"/>
      <sz val="9.5"/>
      <color theme="1"/>
      <name val="Calibri"/>
      <family val="2"/>
      <scheme val="minor"/>
    </font>
    <font>
      <u/>
      <sz val="9.5"/>
      <color theme="1"/>
      <name val="Calibri"/>
      <family val="2"/>
      <scheme val="minor"/>
    </font>
    <font>
      <b/>
      <u/>
      <sz val="12"/>
      <color theme="1"/>
      <name val="Calibri"/>
      <family val="2"/>
      <scheme val="minor"/>
    </font>
    <font>
      <sz val="9"/>
      <color indexed="81"/>
      <name val="Tahoma"/>
      <family val="2"/>
    </font>
    <font>
      <b/>
      <sz val="9"/>
      <color indexed="81"/>
      <name val="Tahoma"/>
      <family val="2"/>
    </font>
    <font>
      <sz val="14"/>
      <color theme="1"/>
      <name val="Calibri"/>
      <family val="2"/>
      <scheme val="minor"/>
    </font>
    <font>
      <vertAlign val="subscript"/>
      <sz val="8"/>
      <color theme="1"/>
      <name val="Calibri"/>
      <family val="2"/>
      <scheme val="minor"/>
    </font>
    <font>
      <b/>
      <sz val="12"/>
      <color rgb="FF000000"/>
      <name val="Calibri"/>
      <family val="2"/>
      <scheme val="minor"/>
    </font>
    <font>
      <b/>
      <sz val="12"/>
      <color theme="0"/>
      <name val="Calibri"/>
      <family val="2"/>
      <scheme val="minor"/>
    </font>
    <font>
      <sz val="8"/>
      <name val="Calibri"/>
      <family val="2"/>
      <scheme val="minor"/>
    </font>
    <font>
      <b/>
      <u/>
      <sz val="14"/>
      <color theme="1"/>
      <name val="Calibri"/>
      <family val="2"/>
      <scheme val="minor"/>
    </font>
    <font>
      <sz val="11"/>
      <color theme="0" tint="-0.249977111117893"/>
      <name val="Calibri"/>
      <family val="2"/>
      <scheme val="minor"/>
    </font>
    <font>
      <sz val="9"/>
      <color theme="7" tint="-0.249977111117893"/>
      <name val="Calibri"/>
      <family val="2"/>
      <scheme val="minor"/>
    </font>
    <font>
      <sz val="9"/>
      <color theme="5" tint="-0.249977111117893"/>
      <name val="Calibri"/>
      <family val="2"/>
      <scheme val="minor"/>
    </font>
    <font>
      <sz val="9"/>
      <color theme="1" tint="0.499984740745262"/>
      <name val="Calibri"/>
      <family val="2"/>
      <scheme val="minor"/>
    </font>
    <font>
      <sz val="6"/>
      <color theme="1" tint="0.499984740745262"/>
      <name val="Calibri"/>
      <family val="2"/>
      <scheme val="minor"/>
    </font>
    <font>
      <sz val="7"/>
      <name val="Calibri"/>
      <family val="2"/>
      <scheme val="minor"/>
    </font>
    <font>
      <i/>
      <sz val="14"/>
      <color theme="1"/>
      <name val="Calibri"/>
      <family val="2"/>
      <scheme val="minor"/>
    </font>
    <font>
      <sz val="8"/>
      <color rgb="FF000000"/>
      <name val="Calibri"/>
      <family val="2"/>
    </font>
    <font>
      <b/>
      <sz val="18"/>
      <color theme="1"/>
      <name val="Calibri"/>
      <family val="2"/>
      <scheme val="minor"/>
    </font>
    <font>
      <sz val="7"/>
      <color theme="0" tint="-0.249977111117893"/>
      <name val="Calibri"/>
      <family val="2"/>
      <scheme val="minor"/>
    </font>
    <font>
      <sz val="14"/>
      <name val="Calibri"/>
      <family val="2"/>
      <scheme val="minor"/>
    </font>
    <font>
      <b/>
      <sz val="18"/>
      <name val="Calibri"/>
      <family val="2"/>
      <scheme val="minor"/>
    </font>
    <font>
      <u/>
      <sz val="8"/>
      <color theme="1"/>
      <name val="Calibri"/>
      <family val="2"/>
      <scheme val="minor"/>
    </font>
    <font>
      <sz val="16"/>
      <color theme="1"/>
      <name val="Calibri"/>
      <family val="2"/>
      <scheme val="minor"/>
    </font>
    <font>
      <sz val="11"/>
      <color rgb="FFC00000"/>
      <name val="Calibri"/>
      <family val="2"/>
      <scheme val="minor"/>
    </font>
    <font>
      <sz val="9"/>
      <color rgb="FFC00000"/>
      <name val="Calibri"/>
      <family val="2"/>
      <scheme val="minor"/>
    </font>
    <font>
      <sz val="10"/>
      <color rgb="FFC00000"/>
      <name val="Calibri"/>
      <family val="2"/>
      <scheme val="minor"/>
    </font>
    <font>
      <sz val="8"/>
      <name val="Arial"/>
      <family val="2"/>
    </font>
    <font>
      <i/>
      <sz val="8"/>
      <name val="Arial"/>
      <family val="2"/>
    </font>
    <font>
      <i/>
      <sz val="10"/>
      <color theme="8"/>
      <name val="Calibri"/>
      <family val="2"/>
      <scheme val="minor"/>
    </font>
    <font>
      <b/>
      <i/>
      <sz val="10"/>
      <color theme="8"/>
      <name val="Calibri"/>
      <family val="2"/>
      <scheme val="minor"/>
    </font>
    <font>
      <b/>
      <sz val="11"/>
      <color theme="0"/>
      <name val="Calibri"/>
      <family val="2"/>
      <scheme val="minor"/>
    </font>
    <font>
      <b/>
      <i/>
      <sz val="14"/>
      <color theme="1"/>
      <name val="Calibri"/>
      <family val="2"/>
      <scheme val="minor"/>
    </font>
    <font>
      <b/>
      <sz val="14"/>
      <name val="Calibri"/>
      <family val="2"/>
      <scheme val="minor"/>
    </font>
    <font>
      <b/>
      <sz val="10"/>
      <name val="Calibri"/>
      <family val="2"/>
      <scheme val="minor"/>
    </font>
    <font>
      <sz val="8"/>
      <color theme="7" tint="-0.249977111117893"/>
      <name val="Calibri"/>
      <family val="2"/>
      <scheme val="minor"/>
    </font>
    <font>
      <sz val="8"/>
      <color theme="5" tint="-0.249977111117893"/>
      <name val="Calibri"/>
      <family val="2"/>
      <scheme val="minor"/>
    </font>
  </fonts>
  <fills count="5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6"/>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6699"/>
        <bgColor indexed="64"/>
      </patternFill>
    </fill>
    <fill>
      <patternFill patternType="lightUp">
        <fgColor theme="8" tint="0.59996337778862885"/>
        <bgColor theme="8" tint="0.79998168889431442"/>
      </patternFill>
    </fill>
    <fill>
      <patternFill patternType="lightUp">
        <fgColor theme="8" tint="0.59996337778862885"/>
        <bgColor theme="0" tint="-4.9989318521683403E-2"/>
      </patternFill>
    </fill>
    <fill>
      <patternFill patternType="lightUp">
        <fgColor theme="9" tint="0.59996337778862885"/>
        <bgColor theme="9" tint="0.79998168889431442"/>
      </patternFill>
    </fill>
    <fill>
      <patternFill patternType="lightUp">
        <fgColor theme="9" tint="0.59996337778862885"/>
        <bgColor theme="0" tint="-4.9989318521683403E-2"/>
      </patternFill>
    </fill>
    <fill>
      <patternFill patternType="lightUp">
        <fgColor theme="0" tint="-0.14996795556505021"/>
        <bgColor auto="1"/>
      </patternFill>
    </fill>
    <fill>
      <patternFill patternType="lightUp">
        <fgColor theme="0" tint="-0.14996795556505021"/>
        <bgColor indexed="65"/>
      </patternFill>
    </fill>
    <fill>
      <patternFill patternType="lightUp">
        <fgColor theme="0" tint="-0.14996795556505021"/>
        <bgColor theme="0" tint="-4.9989318521683403E-2"/>
      </patternFill>
    </fill>
    <fill>
      <patternFill patternType="lightUp">
        <fgColor theme="0" tint="-0.14996795556505021"/>
        <bgColor theme="0" tint="-0.14999847407452621"/>
      </patternFill>
    </fill>
    <fill>
      <patternFill patternType="lightUp">
        <fgColor theme="0" tint="-0.14996795556505021"/>
        <bgColor theme="9" tint="0.79998168889431442"/>
      </patternFill>
    </fill>
    <fill>
      <patternFill patternType="lightUp">
        <fgColor theme="0" tint="-0.14996795556505021"/>
        <bgColor theme="9" tint="0.59999389629810485"/>
      </patternFill>
    </fill>
    <fill>
      <patternFill patternType="lightUp">
        <fgColor theme="0" tint="-0.14993743705557422"/>
        <bgColor auto="1"/>
      </patternFill>
    </fill>
    <fill>
      <patternFill patternType="solid">
        <fgColor rgb="FFFFCC66"/>
        <bgColor indexed="64"/>
      </patternFill>
    </fill>
    <fill>
      <patternFill patternType="solid">
        <fgColor rgb="FFFFCC99"/>
        <bgColor indexed="64"/>
      </patternFill>
    </fill>
    <fill>
      <patternFill patternType="solid">
        <fgColor rgb="FFFF9999"/>
        <bgColor indexed="64"/>
      </patternFill>
    </fill>
    <fill>
      <patternFill patternType="lightTrellis">
        <fgColor theme="0"/>
        <bgColor rgb="FFFF9999"/>
      </patternFill>
    </fill>
    <fill>
      <patternFill patternType="lightUp">
        <fgColor theme="0" tint="-0.14996795556505021"/>
        <bgColor rgb="FFFF9999"/>
      </patternFill>
    </fill>
    <fill>
      <patternFill patternType="lightTrellis">
        <fgColor theme="0"/>
        <bgColor theme="4" tint="0.59999389629810485"/>
      </patternFill>
    </fill>
    <fill>
      <patternFill patternType="lightUp">
        <fgColor theme="0" tint="-4.9989318521683403E-2"/>
        <bgColor theme="4" tint="0.59999389629810485"/>
      </patternFill>
    </fill>
    <fill>
      <patternFill patternType="lightTrellis">
        <fgColor theme="0"/>
        <bgColor theme="9" tint="0.59999389629810485"/>
      </patternFill>
    </fill>
    <fill>
      <patternFill patternType="lightUp">
        <fgColor theme="1" tint="0.499984740745262"/>
        <bgColor theme="0" tint="-0.34998626667073579"/>
      </patternFill>
    </fill>
    <fill>
      <patternFill patternType="lightUp">
        <fgColor theme="0" tint="-0.14996795556505021"/>
        <bgColor theme="0" tint="-0.249977111117893"/>
      </patternFill>
    </fill>
    <fill>
      <patternFill patternType="solid">
        <fgColor theme="7" tint="0.399975585192419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lightUp">
        <fgColor rgb="FFC00000"/>
        <bgColor theme="0"/>
      </patternFill>
    </fill>
    <fill>
      <patternFill patternType="lightDown">
        <fgColor rgb="FFC00000"/>
      </patternFill>
    </fill>
    <fill>
      <patternFill patternType="solid">
        <fgColor rgb="FFFFFF96"/>
        <bgColor indexed="64"/>
      </patternFill>
    </fill>
    <fill>
      <patternFill patternType="solid">
        <fgColor rgb="FFC8A9A4"/>
        <bgColor indexed="64"/>
      </patternFill>
    </fill>
    <fill>
      <patternFill patternType="solid">
        <fgColor rgb="FF8FB4C7"/>
        <bgColor indexed="64"/>
      </patternFill>
    </fill>
    <fill>
      <patternFill patternType="solid">
        <fgColor rgb="FFA9A7CC"/>
        <bgColor indexed="64"/>
      </patternFill>
    </fill>
    <fill>
      <patternFill patternType="solid">
        <fgColor rgb="FFD2EFFE"/>
        <bgColor indexed="64"/>
      </patternFill>
    </fill>
    <fill>
      <patternFill patternType="solid">
        <fgColor rgb="FF1382AF"/>
        <bgColor indexed="64"/>
      </patternFill>
    </fill>
    <fill>
      <patternFill patternType="solid">
        <fgColor rgb="FFA0ACD6"/>
        <bgColor indexed="64"/>
      </patternFill>
    </fill>
  </fills>
  <borders count="111">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0" tint="-0.499984740745262"/>
      </top>
      <bottom style="thin">
        <color theme="0" tint="-0.499984740745262"/>
      </bottom>
      <diagonal/>
    </border>
    <border>
      <left style="thin">
        <color theme="1" tint="0.499984740745262"/>
      </left>
      <right style="thin">
        <color theme="1" tint="0.499984740745262"/>
      </right>
      <top/>
      <bottom/>
      <diagonal/>
    </border>
    <border>
      <left style="medium">
        <color auto="1"/>
      </left>
      <right/>
      <top style="thin">
        <color auto="1"/>
      </top>
      <bottom style="medium">
        <color auto="1"/>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1" tint="0.499984740745262"/>
      </left>
      <right/>
      <top style="medium">
        <color auto="1"/>
      </top>
      <bottom/>
      <diagonal/>
    </border>
    <border>
      <left style="thin">
        <color theme="1" tint="0.499984740745262"/>
      </left>
      <right style="thin">
        <color theme="1" tint="0.499984740745262"/>
      </right>
      <top style="medium">
        <color auto="1"/>
      </top>
      <bottom/>
      <diagonal/>
    </border>
    <border>
      <left style="thin">
        <color theme="1" tint="0.499984740745262"/>
      </left>
      <right/>
      <top/>
      <bottom style="medium">
        <color auto="1"/>
      </bottom>
      <diagonal/>
    </border>
    <border>
      <left style="thin">
        <color theme="1" tint="0.499984740745262"/>
      </left>
      <right style="thin">
        <color theme="1" tint="0.499984740745262"/>
      </right>
      <top/>
      <bottom style="medium">
        <color auto="1"/>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top style="medium">
        <color auto="1"/>
      </top>
      <bottom style="medium">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medium">
        <color auto="1"/>
      </top>
      <bottom style="medium">
        <color auto="1"/>
      </bottom>
      <diagonal/>
    </border>
    <border>
      <left/>
      <right/>
      <top style="thin">
        <color theme="0"/>
      </top>
      <bottom style="thin">
        <color theme="0"/>
      </bottom>
      <diagonal/>
    </border>
  </borders>
  <cellStyleXfs count="10">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48" fillId="0" borderId="0" applyNumberFormat="0" applyFill="0" applyBorder="0" applyAlignment="0" applyProtection="0"/>
    <xf numFmtId="0" fontId="70" fillId="0" borderId="0"/>
  </cellStyleXfs>
  <cellXfs count="1946">
    <xf numFmtId="0" fontId="0" fillId="0" borderId="0" xfId="0"/>
    <xf numFmtId="0" fontId="0" fillId="0" borderId="0" xfId="0" applyAlignment="1" applyProtection="1">
      <alignment horizontal="center" vertical="center" wrapText="1"/>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0" fillId="0" borderId="0" xfId="0" applyProtection="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left" vertical="center"/>
      <protection hidden="1"/>
    </xf>
    <xf numFmtId="0" fontId="0" fillId="0" borderId="5"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0" fillId="0" borderId="0"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1" xfId="0" applyBorder="1" applyAlignment="1" applyProtection="1">
      <alignment horizontal="center" vertical="center"/>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right" vertical="center" wrapText="1"/>
      <protection hidden="1"/>
    </xf>
    <xf numFmtId="0" fontId="11" fillId="13" borderId="3" xfId="0" applyFont="1" applyFill="1" applyBorder="1" applyAlignment="1" applyProtection="1">
      <alignment horizontal="center" vertical="center" wrapText="1"/>
      <protection hidden="1"/>
    </xf>
    <xf numFmtId="0" fontId="12" fillId="0" borderId="0" xfId="0" applyFont="1" applyBorder="1" applyAlignment="1" applyProtection="1">
      <alignment horizontal="right" vertical="center" wrapText="1"/>
      <protection hidden="1"/>
    </xf>
    <xf numFmtId="0" fontId="0" fillId="0" borderId="0" xfId="0" applyFill="1" applyBorder="1" applyAlignment="1" applyProtection="1">
      <alignment horizontal="left" vertical="center" wrapText="1"/>
      <protection hidden="1"/>
    </xf>
    <xf numFmtId="167" fontId="4" fillId="12" borderId="3" xfId="1" applyNumberFormat="1" applyFont="1" applyFill="1" applyBorder="1" applyAlignment="1" applyProtection="1">
      <alignment horizontal="center" vertical="center"/>
      <protection hidden="1"/>
    </xf>
    <xf numFmtId="0" fontId="0" fillId="0" borderId="0" xfId="0"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6" fillId="0" borderId="0" xfId="0" applyFont="1" applyBorder="1" applyAlignment="1" applyProtection="1">
      <alignment horizontal="left" vertical="center"/>
      <protection hidden="1"/>
    </xf>
    <xf numFmtId="0" fontId="16" fillId="0" borderId="15" xfId="0" applyFont="1" applyBorder="1" applyAlignment="1" applyProtection="1">
      <alignment horizontal="center" vertical="center"/>
      <protection hidden="1"/>
    </xf>
    <xf numFmtId="0" fontId="0" fillId="0" borderId="19" xfId="0" applyFill="1"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21" xfId="0" applyBorder="1" applyProtection="1">
      <protection hidden="1"/>
    </xf>
    <xf numFmtId="0" fontId="0" fillId="0" borderId="23" xfId="0" applyBorder="1" applyProtection="1">
      <protection hidden="1"/>
    </xf>
    <xf numFmtId="0" fontId="0" fillId="0" borderId="3" xfId="0" applyBorder="1" applyProtection="1">
      <protection hidden="1"/>
    </xf>
    <xf numFmtId="0" fontId="0" fillId="0" borderId="15" xfId="0" applyBorder="1" applyProtection="1">
      <protection hidden="1"/>
    </xf>
    <xf numFmtId="0" fontId="0" fillId="0" borderId="1" xfId="0" applyBorder="1" applyProtection="1">
      <protection hidden="1"/>
    </xf>
    <xf numFmtId="0" fontId="0" fillId="0" borderId="0" xfId="0" applyBorder="1" applyProtection="1">
      <protection hidden="1"/>
    </xf>
    <xf numFmtId="0" fontId="15" fillId="0" borderId="0" xfId="0" applyFont="1" applyBorder="1" applyAlignment="1" applyProtection="1">
      <alignment horizontal="center" vertical="center" wrapText="1"/>
      <protection hidden="1"/>
    </xf>
    <xf numFmtId="0" fontId="0" fillId="0" borderId="0" xfId="0" applyBorder="1" applyAlignment="1" applyProtection="1">
      <alignment wrapText="1"/>
      <protection hidden="1"/>
    </xf>
    <xf numFmtId="0" fontId="15" fillId="0" borderId="0" xfId="0" applyFont="1" applyBorder="1" applyAlignment="1" applyProtection="1">
      <alignment horizontal="center" vertical="center"/>
      <protection hidden="1"/>
    </xf>
    <xf numFmtId="0" fontId="12" fillId="0" borderId="23"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0" fillId="0" borderId="23" xfId="0" applyBorder="1" applyAlignment="1" applyProtection="1">
      <alignment horizontal="left"/>
      <protection hidden="1"/>
    </xf>
    <xf numFmtId="0" fontId="0" fillId="0" borderId="3" xfId="0" applyBorder="1" applyAlignment="1" applyProtection="1">
      <alignment horizontal="center" vertical="center"/>
      <protection hidden="1"/>
    </xf>
    <xf numFmtId="169" fontId="0" fillId="0" borderId="3" xfId="0" applyNumberFormat="1" applyBorder="1" applyAlignment="1" applyProtection="1">
      <alignment horizontal="center" vertical="center"/>
      <protection hidden="1"/>
    </xf>
    <xf numFmtId="170" fontId="0" fillId="0" borderId="3" xfId="0" applyNumberFormat="1" applyBorder="1" applyAlignment="1" applyProtection="1">
      <alignment horizontal="center" vertical="center"/>
      <protection hidden="1"/>
    </xf>
    <xf numFmtId="171" fontId="0" fillId="0" borderId="3" xfId="0" applyNumberFormat="1" applyBorder="1" applyAlignment="1" applyProtection="1">
      <alignment horizontal="center"/>
      <protection hidden="1"/>
    </xf>
    <xf numFmtId="0" fontId="0" fillId="0" borderId="23" xfId="0" applyBorder="1" applyAlignment="1" applyProtection="1">
      <alignment horizontal="left" vertical="center"/>
      <protection hidden="1"/>
    </xf>
    <xf numFmtId="0" fontId="0" fillId="0" borderId="0" xfId="0" applyBorder="1" applyAlignment="1" applyProtection="1">
      <alignment horizontal="center"/>
      <protection hidden="1"/>
    </xf>
    <xf numFmtId="0" fontId="0" fillId="0" borderId="2" xfId="0" applyBorder="1" applyProtection="1">
      <protection hidden="1"/>
    </xf>
    <xf numFmtId="0" fontId="0" fillId="0" borderId="8" xfId="0" applyBorder="1" applyProtection="1">
      <protection hidden="1"/>
    </xf>
    <xf numFmtId="0" fontId="0" fillId="0" borderId="9" xfId="0" applyBorder="1" applyProtection="1">
      <protection hidden="1"/>
    </xf>
    <xf numFmtId="0" fontId="6" fillId="0" borderId="0" xfId="0" applyFont="1" applyFill="1" applyAlignment="1" applyProtection="1">
      <protection hidden="1"/>
    </xf>
    <xf numFmtId="0" fontId="0" fillId="0" borderId="0" xfId="0" applyAlignment="1" applyProtection="1">
      <alignment wrapText="1"/>
      <protection hidden="1"/>
    </xf>
    <xf numFmtId="0" fontId="10" fillId="0" borderId="0" xfId="0" applyFont="1" applyBorder="1" applyAlignment="1" applyProtection="1">
      <alignment horizontal="center" vertical="center" wrapText="1"/>
      <protection hidden="1"/>
    </xf>
    <xf numFmtId="171" fontId="0" fillId="0" borderId="0" xfId="0" applyNumberFormat="1" applyBorder="1" applyAlignment="1" applyProtection="1">
      <alignment horizont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wrapText="1"/>
      <protection hidden="1"/>
    </xf>
    <xf numFmtId="0" fontId="0" fillId="0" borderId="5" xfId="0" applyBorder="1" applyProtection="1">
      <protection hidden="1"/>
    </xf>
    <xf numFmtId="0" fontId="14" fillId="8" borderId="0" xfId="0" applyFont="1" applyFill="1" applyBorder="1" applyAlignment="1" applyProtection="1">
      <alignment horizontal="left" vertical="center"/>
      <protection hidden="1"/>
    </xf>
    <xf numFmtId="0" fontId="6" fillId="0" borderId="1" xfId="0" applyFont="1"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7" fillId="0" borderId="15" xfId="0" applyFont="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7" fillId="0" borderId="0" xfId="0" applyFont="1" applyFill="1" applyBorder="1" applyAlignment="1" applyProtection="1">
      <alignment vertical="center" wrapText="1"/>
      <protection hidden="1"/>
    </xf>
    <xf numFmtId="0" fontId="7" fillId="0" borderId="0" xfId="0" applyFont="1"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7" fillId="16" borderId="47" xfId="0" applyFont="1" applyFill="1" applyBorder="1" applyAlignment="1" applyProtection="1">
      <alignment horizontal="center" vertical="center" wrapText="1"/>
      <protection hidden="1"/>
    </xf>
    <xf numFmtId="0" fontId="7" fillId="16" borderId="44" xfId="0" applyFont="1" applyFill="1" applyBorder="1" applyAlignment="1" applyProtection="1">
      <alignment horizontal="center" vertical="center" wrapText="1"/>
      <protection hidden="1"/>
    </xf>
    <xf numFmtId="0" fontId="23" fillId="14" borderId="44" xfId="0" applyFont="1" applyFill="1" applyBorder="1" applyAlignment="1" applyProtection="1">
      <alignment horizontal="center" vertical="center" wrapText="1"/>
      <protection hidden="1"/>
    </xf>
    <xf numFmtId="0" fontId="7" fillId="14" borderId="44" xfId="0" applyFont="1" applyFill="1" applyBorder="1" applyAlignment="1" applyProtection="1">
      <alignment horizontal="center" vertical="center" wrapText="1"/>
      <protection hidden="1"/>
    </xf>
    <xf numFmtId="0" fontId="7" fillId="2" borderId="44"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39" xfId="0" applyFont="1" applyFill="1" applyBorder="1" applyAlignment="1" applyProtection="1">
      <alignment horizontal="center" vertical="center" wrapText="1"/>
      <protection hidden="1"/>
    </xf>
    <xf numFmtId="0" fontId="7" fillId="14" borderId="53" xfId="0" applyFont="1" applyFill="1" applyBorder="1" applyAlignment="1" applyProtection="1">
      <alignment horizontal="center" vertical="center" wrapText="1"/>
      <protection hidden="1"/>
    </xf>
    <xf numFmtId="0" fontId="7" fillId="0" borderId="59"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16" borderId="18" xfId="0" applyFill="1" applyBorder="1" applyAlignment="1" applyProtection="1">
      <alignment horizontal="center" vertical="center"/>
      <protection hidden="1"/>
    </xf>
    <xf numFmtId="3" fontId="0" fillId="16" borderId="3" xfId="0" applyNumberFormat="1" applyFill="1" applyBorder="1" applyAlignment="1" applyProtection="1">
      <alignment horizontal="center" vertical="center"/>
      <protection hidden="1"/>
    </xf>
    <xf numFmtId="167" fontId="0" fillId="14" borderId="3" xfId="0" applyNumberFormat="1" applyFill="1" applyBorder="1" applyAlignment="1" applyProtection="1">
      <alignment horizontal="center" vertical="center"/>
      <protection hidden="1"/>
    </xf>
    <xf numFmtId="166" fontId="0" fillId="14" borderId="3" xfId="2" applyNumberFormat="1" applyFont="1" applyFill="1" applyBorder="1" applyAlignment="1" applyProtection="1">
      <alignment horizontal="center" vertical="center"/>
      <protection hidden="1"/>
    </xf>
    <xf numFmtId="4" fontId="0" fillId="14" borderId="3" xfId="0" applyNumberFormat="1" applyFill="1" applyBorder="1" applyAlignment="1" applyProtection="1">
      <alignment horizontal="center" vertical="center"/>
      <protection hidden="1"/>
    </xf>
    <xf numFmtId="1" fontId="4" fillId="14" borderId="13" xfId="1" applyNumberFormat="1" applyFont="1" applyFill="1" applyBorder="1" applyAlignment="1" applyProtection="1">
      <alignment horizontal="center" vertical="center"/>
      <protection hidden="1"/>
    </xf>
    <xf numFmtId="1" fontId="0" fillId="14" borderId="13" xfId="0" applyNumberForma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167" fontId="0" fillId="14" borderId="18" xfId="1" applyNumberFormat="1" applyFont="1" applyFill="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3" fontId="0" fillId="16" borderId="14" xfId="0" applyNumberFormat="1" applyFill="1" applyBorder="1" applyAlignment="1" applyProtection="1">
      <alignment horizontal="center" vertical="center"/>
      <protection hidden="1"/>
    </xf>
    <xf numFmtId="3" fontId="0" fillId="5" borderId="41" xfId="4" applyNumberFormat="1" applyFont="1" applyFill="1" applyBorder="1" applyAlignment="1" applyProtection="1">
      <alignment horizontal="center" vertical="center"/>
      <protection hidden="1"/>
    </xf>
    <xf numFmtId="3" fontId="0" fillId="5" borderId="42" xfId="4" applyNumberFormat="1" applyFont="1" applyFill="1" applyBorder="1" applyAlignment="1" applyProtection="1">
      <alignment horizontal="center" vertical="center"/>
      <protection hidden="1"/>
    </xf>
    <xf numFmtId="4" fontId="0" fillId="5" borderId="42" xfId="4" applyNumberFormat="1" applyFont="1" applyFill="1" applyBorder="1" applyAlignment="1" applyProtection="1">
      <alignment horizontal="center" vertical="center"/>
      <protection hidden="1"/>
    </xf>
    <xf numFmtId="167" fontId="0" fillId="5" borderId="30" xfId="4" applyNumberFormat="1" applyFont="1" applyFill="1" applyBorder="1" applyAlignment="1" applyProtection="1">
      <alignment horizontal="center" vertical="center"/>
      <protection hidden="1"/>
    </xf>
    <xf numFmtId="167" fontId="4" fillId="5" borderId="42" xfId="1" applyNumberFormat="1" applyFont="1" applyFill="1" applyBorder="1" applyAlignment="1" applyProtection="1">
      <alignment horizontal="center" vertical="center"/>
      <protection hidden="1"/>
    </xf>
    <xf numFmtId="166" fontId="4" fillId="5" borderId="42" xfId="1" applyNumberFormat="1" applyFont="1" applyFill="1" applyBorder="1" applyAlignment="1" applyProtection="1">
      <alignment horizontal="center" vertical="center"/>
      <protection hidden="1"/>
    </xf>
    <xf numFmtId="4" fontId="4" fillId="5" borderId="42" xfId="1" applyNumberFormat="1" applyFont="1" applyFill="1" applyBorder="1" applyAlignment="1" applyProtection="1">
      <alignment horizontal="center" vertical="center"/>
      <protection hidden="1"/>
    </xf>
    <xf numFmtId="167" fontId="4" fillId="15" borderId="58" xfId="1" applyNumberFormat="1" applyFont="1" applyFill="1" applyBorder="1" applyAlignment="1" applyProtection="1">
      <alignment horizontal="center" vertical="center"/>
      <protection hidden="1"/>
    </xf>
    <xf numFmtId="167" fontId="4" fillId="15" borderId="42" xfId="1" applyNumberFormat="1" applyFont="1" applyFill="1" applyBorder="1" applyAlignment="1" applyProtection="1">
      <alignment horizontal="center" vertical="center"/>
      <protection hidden="1"/>
    </xf>
    <xf numFmtId="167" fontId="0" fillId="11" borderId="30" xfId="0" applyNumberForma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2" borderId="16" xfId="0" applyFill="1" applyBorder="1" applyAlignment="1" applyProtection="1">
      <alignment vertical="center"/>
      <protection hidden="1"/>
    </xf>
    <xf numFmtId="0" fontId="0" fillId="2" borderId="17" xfId="0" applyFill="1" applyBorder="1" applyAlignment="1" applyProtection="1">
      <alignment vertical="center"/>
      <protection hidden="1"/>
    </xf>
    <xf numFmtId="0" fontId="0" fillId="2" borderId="4" xfId="0" applyFill="1" applyBorder="1" applyAlignment="1" applyProtection="1">
      <protection hidden="1"/>
    </xf>
    <xf numFmtId="0" fontId="0" fillId="0" borderId="5" xfId="0" applyBorder="1" applyAlignment="1" applyProtection="1">
      <protection hidden="1"/>
    </xf>
    <xf numFmtId="0" fontId="0" fillId="2" borderId="5" xfId="0" applyFill="1" applyBorder="1" applyAlignment="1" applyProtection="1">
      <protection hidden="1"/>
    </xf>
    <xf numFmtId="0" fontId="6" fillId="2" borderId="6" xfId="0" applyFont="1" applyFill="1" applyBorder="1" applyAlignment="1" applyProtection="1">
      <protection hidden="1"/>
    </xf>
    <xf numFmtId="0" fontId="6" fillId="2" borderId="1" xfId="0" applyFont="1" applyFill="1" applyBorder="1" applyAlignment="1" applyProtection="1">
      <alignment horizontal="center" vertical="center" wrapText="1"/>
      <protection hidden="1"/>
    </xf>
    <xf numFmtId="0" fontId="6" fillId="2" borderId="26" xfId="0" applyFont="1" applyFill="1" applyBorder="1" applyAlignment="1" applyProtection="1">
      <alignment horizontal="center"/>
      <protection hidden="1"/>
    </xf>
    <xf numFmtId="0" fontId="6" fillId="2" borderId="26" xfId="0" applyFont="1" applyFill="1" applyBorder="1" applyAlignment="1" applyProtection="1">
      <alignment vertical="center" wrapText="1"/>
      <protection hidden="1"/>
    </xf>
    <xf numFmtId="0" fontId="0" fillId="2" borderId="1" xfId="0" applyFill="1" applyBorder="1" applyAlignment="1" applyProtection="1">
      <alignment wrapText="1"/>
      <protection hidden="1"/>
    </xf>
    <xf numFmtId="167" fontId="0" fillId="0" borderId="0" xfId="0" applyNumberFormat="1" applyFont="1" applyBorder="1" applyAlignment="1" applyProtection="1">
      <alignment horizontal="right"/>
      <protection hidden="1"/>
    </xf>
    <xf numFmtId="0" fontId="0" fillId="0" borderId="0" xfId="0" applyBorder="1" applyAlignment="1" applyProtection="1">
      <protection hidden="1"/>
    </xf>
    <xf numFmtId="167" fontId="0" fillId="3" borderId="26" xfId="0" applyNumberFormat="1" applyFill="1" applyBorder="1" applyAlignment="1" applyProtection="1">
      <protection hidden="1"/>
    </xf>
    <xf numFmtId="167" fontId="8" fillId="2" borderId="26" xfId="0" applyNumberFormat="1" applyFont="1" applyFill="1" applyBorder="1" applyAlignment="1" applyProtection="1">
      <protection hidden="1"/>
    </xf>
    <xf numFmtId="0" fontId="6" fillId="2" borderId="0" xfId="0" applyFont="1" applyFill="1" applyBorder="1" applyAlignment="1" applyProtection="1">
      <protection hidden="1"/>
    </xf>
    <xf numFmtId="167" fontId="0" fillId="2" borderId="0" xfId="0" applyNumberFormat="1" applyFont="1" applyFill="1" applyBorder="1" applyAlignment="1" applyProtection="1">
      <alignment horizontal="right"/>
      <protection hidden="1"/>
    </xf>
    <xf numFmtId="0" fontId="6" fillId="2" borderId="0" xfId="0" applyFont="1" applyFill="1" applyBorder="1" applyAlignment="1" applyProtection="1">
      <alignment horizontal="center" wrapText="1"/>
      <protection hidden="1"/>
    </xf>
    <xf numFmtId="44" fontId="6" fillId="2" borderId="0" xfId="0" applyNumberFormat="1" applyFont="1" applyFill="1" applyBorder="1" applyAlignment="1" applyProtection="1">
      <alignment horizontal="left"/>
      <protection hidden="1"/>
    </xf>
    <xf numFmtId="0" fontId="12" fillId="2" borderId="0" xfId="0" applyFont="1" applyFill="1" applyBorder="1" applyAlignment="1" applyProtection="1">
      <alignment horizontal="right" wrapText="1"/>
      <protection hidden="1"/>
    </xf>
    <xf numFmtId="167" fontId="0" fillId="2" borderId="26" xfId="0" applyNumberFormat="1" applyFill="1" applyBorder="1" applyAlignment="1" applyProtection="1">
      <protection hidden="1"/>
    </xf>
    <xf numFmtId="4" fontId="0" fillId="2" borderId="26" xfId="0" applyNumberFormat="1" applyFill="1" applyBorder="1" applyAlignment="1" applyProtection="1">
      <protection hidden="1"/>
    </xf>
    <xf numFmtId="0" fontId="6" fillId="2" borderId="0" xfId="0" applyFont="1" applyFill="1" applyBorder="1" applyAlignment="1" applyProtection="1">
      <alignment horizontal="left"/>
      <protection hidden="1"/>
    </xf>
    <xf numFmtId="0" fontId="6" fillId="2" borderId="15" xfId="0" applyFont="1" applyFill="1" applyBorder="1" applyAlignment="1" applyProtection="1">
      <protection hidden="1"/>
    </xf>
    <xf numFmtId="0" fontId="0" fillId="2" borderId="0" xfId="0" applyFont="1" applyFill="1" applyBorder="1" applyAlignment="1" applyProtection="1">
      <alignment horizontal="left" vertical="center"/>
      <protection hidden="1"/>
    </xf>
    <xf numFmtId="0" fontId="0" fillId="2" borderId="1" xfId="0" applyFont="1" applyFill="1" applyBorder="1" applyAlignment="1" applyProtection="1">
      <alignment horizontal="right" vertical="center" wrapText="1"/>
      <protection hidden="1"/>
    </xf>
    <xf numFmtId="2" fontId="0" fillId="2" borderId="0" xfId="0" applyNumberFormat="1" applyFont="1" applyFill="1" applyBorder="1" applyAlignment="1" applyProtection="1">
      <alignment horizontal="left"/>
      <protection hidden="1"/>
    </xf>
    <xf numFmtId="0" fontId="0" fillId="2" borderId="1" xfId="0" applyFont="1" applyFill="1" applyBorder="1" applyAlignment="1" applyProtection="1">
      <alignment horizontal="right"/>
      <protection hidden="1"/>
    </xf>
    <xf numFmtId="2" fontId="0" fillId="0" borderId="0" xfId="0" applyNumberFormat="1" applyFont="1" applyBorder="1" applyAlignment="1" applyProtection="1">
      <protection hidden="1"/>
    </xf>
    <xf numFmtId="0" fontId="0" fillId="2" borderId="1" xfId="0" applyFill="1" applyBorder="1" applyAlignment="1" applyProtection="1">
      <protection hidden="1"/>
    </xf>
    <xf numFmtId="4" fontId="0" fillId="2" borderId="26" xfId="0" applyNumberFormat="1" applyFont="1" applyFill="1" applyBorder="1" applyAlignment="1" applyProtection="1">
      <protection hidden="1"/>
    </xf>
    <xf numFmtId="0" fontId="0" fillId="2" borderId="2" xfId="0" applyFill="1" applyBorder="1" applyAlignment="1" applyProtection="1">
      <protection hidden="1"/>
    </xf>
    <xf numFmtId="0" fontId="0" fillId="2" borderId="8" xfId="0" applyFill="1" applyBorder="1" applyAlignment="1" applyProtection="1">
      <protection hidden="1"/>
    </xf>
    <xf numFmtId="0" fontId="0" fillId="2" borderId="9" xfId="0" applyFill="1" applyBorder="1" applyAlignment="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0" fillId="2" borderId="0" xfId="0" applyFill="1" applyBorder="1" applyAlignment="1" applyProtection="1">
      <protection hidden="1"/>
    </xf>
    <xf numFmtId="0" fontId="0" fillId="0" borderId="2" xfId="0"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7" fillId="2" borderId="10"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33" fillId="0" borderId="0" xfId="0" applyFont="1" applyBorder="1" applyAlignment="1" applyProtection="1">
      <alignment wrapText="1"/>
      <protection hidden="1"/>
    </xf>
    <xf numFmtId="0" fontId="0" fillId="0" borderId="0" xfId="0" applyFont="1" applyBorder="1" applyAlignment="1" applyProtection="1">
      <alignment horizontal="center" vertical="center" wrapText="1"/>
      <protection hidden="1"/>
    </xf>
    <xf numFmtId="0" fontId="0" fillId="0" borderId="0" xfId="0" applyBorder="1" applyAlignment="1" applyProtection="1">
      <alignment vertical="center"/>
      <protection hidden="1"/>
    </xf>
    <xf numFmtId="0" fontId="0" fillId="0" borderId="1" xfId="0" applyBorder="1" applyAlignment="1" applyProtection="1">
      <alignment vertical="center"/>
      <protection hidden="1"/>
    </xf>
    <xf numFmtId="0" fontId="7" fillId="0" borderId="41" xfId="0" applyFont="1" applyFill="1" applyBorder="1" applyAlignment="1" applyProtection="1">
      <alignment horizontal="center" vertical="center" wrapText="1"/>
      <protection hidden="1"/>
    </xf>
    <xf numFmtId="0" fontId="7" fillId="0" borderId="42" xfId="0" applyFont="1" applyBorder="1" applyAlignment="1" applyProtection="1">
      <alignment horizontal="center" vertical="center" wrapText="1"/>
      <protection hidden="1"/>
    </xf>
    <xf numFmtId="0" fontId="23" fillId="0" borderId="42" xfId="0" applyFont="1" applyBorder="1" applyAlignment="1" applyProtection="1">
      <alignment horizontal="center" vertical="center" wrapText="1"/>
      <protection hidden="1"/>
    </xf>
    <xf numFmtId="0" fontId="7" fillId="2" borderId="42" xfId="0" applyFont="1" applyFill="1" applyBorder="1" applyAlignment="1" applyProtection="1">
      <alignment horizontal="center" vertical="center" wrapText="1"/>
      <protection hidden="1"/>
    </xf>
    <xf numFmtId="0" fontId="7" fillId="16" borderId="60" xfId="0" applyFont="1" applyFill="1" applyBorder="1" applyAlignment="1" applyProtection="1">
      <alignment horizontal="center" vertical="center" wrapText="1"/>
      <protection hidden="1"/>
    </xf>
    <xf numFmtId="0" fontId="7" fillId="16" borderId="41" xfId="0" applyFont="1" applyFill="1" applyBorder="1" applyAlignment="1" applyProtection="1">
      <alignment horizontal="center" vertical="center" wrapText="1"/>
      <protection hidden="1"/>
    </xf>
    <xf numFmtId="0" fontId="7" fillId="16" borderId="42" xfId="0" applyFont="1" applyFill="1" applyBorder="1" applyAlignment="1" applyProtection="1">
      <alignment horizontal="center" vertical="center" wrapText="1"/>
      <protection hidden="1"/>
    </xf>
    <xf numFmtId="0" fontId="7" fillId="14" borderId="42" xfId="0" applyFont="1" applyFill="1" applyBorder="1" applyAlignment="1" applyProtection="1">
      <alignment horizontal="center" vertical="center" wrapText="1"/>
      <protection hidden="1"/>
    </xf>
    <xf numFmtId="0" fontId="7" fillId="2" borderId="60" xfId="0" applyFont="1" applyFill="1" applyBorder="1" applyAlignment="1" applyProtection="1">
      <alignment horizontal="center" vertical="center" wrapText="1"/>
      <protection hidden="1"/>
    </xf>
    <xf numFmtId="0" fontId="7" fillId="14" borderId="30" xfId="0" applyFont="1" applyFill="1" applyBorder="1" applyAlignment="1" applyProtection="1">
      <alignment horizontal="center" vertical="center" wrapText="1"/>
      <protection hidden="1"/>
    </xf>
    <xf numFmtId="0" fontId="7" fillId="0" borderId="41" xfId="0" applyFont="1" applyBorder="1" applyAlignment="1" applyProtection="1">
      <alignment horizontal="center" vertical="center" wrapText="1"/>
      <protection hidden="1"/>
    </xf>
    <xf numFmtId="0" fontId="7" fillId="0" borderId="42" xfId="0" applyFont="1" applyFill="1" applyBorder="1" applyAlignment="1" applyProtection="1">
      <alignment horizontal="center" vertical="center" wrapText="1"/>
      <protection hidden="1"/>
    </xf>
    <xf numFmtId="0" fontId="7" fillId="5" borderId="37" xfId="0" applyFont="1" applyFill="1" applyBorder="1" applyAlignment="1" applyProtection="1">
      <alignment vertical="center" wrapText="1"/>
      <protection hidden="1"/>
    </xf>
    <xf numFmtId="0" fontId="7" fillId="5" borderId="36" xfId="0" applyFont="1" applyFill="1" applyBorder="1" applyAlignment="1" applyProtection="1">
      <alignment vertical="center" wrapText="1"/>
      <protection hidden="1"/>
    </xf>
    <xf numFmtId="0" fontId="7" fillId="5" borderId="38" xfId="0" applyFont="1" applyFill="1" applyBorder="1" applyAlignment="1" applyProtection="1">
      <alignment vertical="center" wrapText="1"/>
      <protection hidden="1"/>
    </xf>
    <xf numFmtId="0" fontId="15" fillId="0" borderId="0" xfId="0" applyFont="1" applyAlignment="1" applyProtection="1">
      <alignment horizontal="center" vertical="center"/>
      <protection hidden="1"/>
    </xf>
    <xf numFmtId="0" fontId="33" fillId="0" borderId="0" xfId="0" applyFont="1" applyBorder="1" applyAlignment="1" applyProtection="1">
      <alignment horizontal="center" wrapText="1"/>
      <protection hidden="1"/>
    </xf>
    <xf numFmtId="3" fontId="4" fillId="5" borderId="42" xfId="1" applyNumberFormat="1" applyFont="1" applyFill="1" applyBorder="1" applyAlignment="1" applyProtection="1">
      <alignment horizontal="center" vertical="center"/>
      <protection hidden="1"/>
    </xf>
    <xf numFmtId="0" fontId="6" fillId="2" borderId="26" xfId="0" applyFont="1" applyFill="1" applyBorder="1" applyAlignment="1" applyProtection="1">
      <protection hidden="1"/>
    </xf>
    <xf numFmtId="0" fontId="6" fillId="0" borderId="0" xfId="0" applyFont="1" applyBorder="1" applyAlignment="1" applyProtection="1">
      <alignment vertical="center"/>
      <protection hidden="1"/>
    </xf>
    <xf numFmtId="0" fontId="7" fillId="0" borderId="10" xfId="0" applyFont="1" applyBorder="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33" fillId="0" borderId="1" xfId="0" applyFont="1" applyBorder="1" applyAlignment="1" applyProtection="1">
      <alignment wrapText="1"/>
      <protection hidden="1"/>
    </xf>
    <xf numFmtId="167" fontId="0" fillId="14" borderId="20" xfId="0" applyNumberFormat="1" applyFill="1" applyBorder="1" applyAlignment="1" applyProtection="1">
      <alignment horizontal="center" vertical="center"/>
      <protection hidden="1"/>
    </xf>
    <xf numFmtId="166" fontId="4" fillId="5" borderId="42" xfId="2" applyNumberFormat="1" applyFont="1" applyFill="1" applyBorder="1" applyAlignment="1" applyProtection="1">
      <alignment horizontal="center" vertical="center"/>
      <protection hidden="1"/>
    </xf>
    <xf numFmtId="3" fontId="0" fillId="0" borderId="0" xfId="4" applyNumberFormat="1" applyFont="1" applyFill="1" applyBorder="1" applyAlignment="1" applyProtection="1">
      <alignment vertical="center"/>
      <protection hidden="1"/>
    </xf>
    <xf numFmtId="0" fontId="0" fillId="0" borderId="51"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167" fontId="4" fillId="5" borderId="22" xfId="1" applyNumberFormat="1" applyFont="1" applyFill="1" applyBorder="1" applyAlignment="1" applyProtection="1">
      <alignment horizontal="center" vertical="center"/>
      <protection hidden="1"/>
    </xf>
    <xf numFmtId="167" fontId="4" fillId="5" borderId="26" xfId="1"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44" fontId="0" fillId="0" borderId="0" xfId="0" applyNumberFormat="1" applyBorder="1" applyAlignment="1" applyProtection="1">
      <alignment horizontal="center" vertical="center"/>
      <protection hidden="1"/>
    </xf>
    <xf numFmtId="0" fontId="7" fillId="0" borderId="0" xfId="0" applyFont="1" applyBorder="1" applyAlignment="1" applyProtection="1">
      <alignment vertical="center" wrapText="1"/>
      <protection hidden="1"/>
    </xf>
    <xf numFmtId="167" fontId="0" fillId="14" borderId="13" xfId="0" applyNumberFormat="1" applyFill="1" applyBorder="1" applyAlignment="1" applyProtection="1">
      <alignment horizontal="center" vertical="center"/>
      <protection hidden="1"/>
    </xf>
    <xf numFmtId="0" fontId="1" fillId="0" borderId="26" xfId="0" applyFont="1" applyBorder="1" applyAlignment="1" applyProtection="1">
      <alignment horizontal="left" vertical="center" wrapText="1"/>
      <protection hidden="1"/>
    </xf>
    <xf numFmtId="167" fontId="0" fillId="11" borderId="26" xfId="0" applyNumberFormat="1" applyFill="1" applyBorder="1" applyAlignment="1" applyProtection="1">
      <alignment horizontal="center" vertical="center"/>
      <protection hidden="1"/>
    </xf>
    <xf numFmtId="0" fontId="0" fillId="0" borderId="0" xfId="0" applyAlignment="1" applyProtection="1">
      <protection hidden="1"/>
    </xf>
    <xf numFmtId="0" fontId="12" fillId="0" borderId="5" xfId="0" applyFont="1" applyBorder="1" applyAlignment="1" applyProtection="1">
      <protection hidden="1"/>
    </xf>
    <xf numFmtId="0" fontId="6" fillId="2" borderId="6" xfId="0" applyFont="1" applyFill="1" applyBorder="1" applyAlignment="1" applyProtection="1">
      <alignment horizontal="center"/>
      <protection hidden="1"/>
    </xf>
    <xf numFmtId="0" fontId="0" fillId="0" borderId="1" xfId="0" applyBorder="1" applyAlignment="1" applyProtection="1">
      <alignment horizontal="center" wrapText="1"/>
      <protection hidden="1"/>
    </xf>
    <xf numFmtId="0" fontId="0" fillId="2" borderId="31" xfId="0" applyFill="1" applyBorder="1" applyAlignment="1" applyProtection="1">
      <alignment horizontal="center" wrapText="1"/>
      <protection hidden="1"/>
    </xf>
    <xf numFmtId="0" fontId="0" fillId="0" borderId="0" xfId="0" applyAlignment="1" applyProtection="1">
      <alignment horizontal="center" wrapText="1"/>
      <protection hidden="1"/>
    </xf>
    <xf numFmtId="0" fontId="6" fillId="5" borderId="0" xfId="0" applyFont="1" applyFill="1" applyBorder="1" applyAlignment="1" applyProtection="1">
      <alignment horizontal="left" vertical="center" wrapText="1"/>
      <protection hidden="1"/>
    </xf>
    <xf numFmtId="167" fontId="0" fillId="3" borderId="7" xfId="0" applyNumberFormat="1" applyFill="1" applyBorder="1" applyAlignment="1" applyProtection="1">
      <protection hidden="1"/>
    </xf>
    <xf numFmtId="1" fontId="33" fillId="0" borderId="0" xfId="0" applyNumberFormat="1" applyFont="1" applyAlignment="1" applyProtection="1">
      <alignment horizontal="center" vertical="center"/>
      <protection hidden="1"/>
    </xf>
    <xf numFmtId="0" fontId="6" fillId="2" borderId="0" xfId="0" applyFont="1" applyFill="1" applyBorder="1" applyAlignment="1" applyProtection="1">
      <alignment horizontal="left" wrapText="1"/>
      <protection hidden="1"/>
    </xf>
    <xf numFmtId="0" fontId="11" fillId="0" borderId="1" xfId="0" applyFont="1" applyBorder="1" applyAlignment="1" applyProtection="1">
      <alignment horizontal="center" wrapText="1"/>
      <protection hidden="1"/>
    </xf>
    <xf numFmtId="0" fontId="12" fillId="2" borderId="0" xfId="0" applyFont="1" applyFill="1" applyBorder="1" applyAlignment="1" applyProtection="1">
      <alignment horizontal="left" wrapText="1"/>
      <protection hidden="1"/>
    </xf>
    <xf numFmtId="0" fontId="11" fillId="0" borderId="0" xfId="0" applyFont="1" applyAlignment="1" applyProtection="1">
      <protection hidden="1"/>
    </xf>
    <xf numFmtId="0" fontId="6" fillId="2" borderId="21" xfId="0" applyFont="1" applyFill="1" applyBorder="1" applyAlignment="1" applyProtection="1">
      <alignment horizontal="center"/>
      <protection hidden="1"/>
    </xf>
    <xf numFmtId="0" fontId="6" fillId="7" borderId="26" xfId="0" applyFont="1" applyFill="1" applyBorder="1" applyAlignment="1" applyProtection="1">
      <alignment horizontal="center" vertical="center" wrapText="1"/>
      <protection hidden="1"/>
    </xf>
    <xf numFmtId="1" fontId="0" fillId="14" borderId="26" xfId="0" applyNumberFormat="1" applyFill="1" applyBorder="1" applyAlignment="1" applyProtection="1">
      <alignment horizontal="center" vertical="center"/>
      <protection hidden="1"/>
    </xf>
    <xf numFmtId="0" fontId="0" fillId="0" borderId="0" xfId="0" applyFill="1" applyBorder="1" applyAlignment="1" applyProtection="1">
      <alignment horizontal="left"/>
      <protection hidden="1"/>
    </xf>
    <xf numFmtId="167" fontId="0" fillId="0" borderId="0" xfId="0" applyNumberFormat="1" applyFill="1" applyBorder="1" applyAlignment="1" applyProtection="1">
      <protection hidden="1"/>
    </xf>
    <xf numFmtId="1" fontId="0" fillId="0" borderId="0" xfId="0" applyNumberFormat="1" applyFill="1" applyBorder="1" applyAlignment="1" applyProtection="1">
      <protection hidden="1"/>
    </xf>
    <xf numFmtId="0" fontId="0" fillId="0" borderId="0" xfId="0" applyFill="1" applyBorder="1" applyAlignment="1" applyProtection="1">
      <protection hidden="1"/>
    </xf>
    <xf numFmtId="1" fontId="6" fillId="14" borderId="26" xfId="1" applyNumberFormat="1" applyFont="1" applyFill="1" applyBorder="1" applyAlignment="1" applyProtection="1">
      <alignment horizontal="center" vertical="center"/>
      <protection hidden="1"/>
    </xf>
    <xf numFmtId="44" fontId="0" fillId="0" borderId="0" xfId="0" applyNumberFormat="1" applyFill="1" applyBorder="1" applyAlignment="1" applyProtection="1">
      <protection hidden="1"/>
    </xf>
    <xf numFmtId="44" fontId="0" fillId="0" borderId="0" xfId="0" applyNumberFormat="1" applyBorder="1" applyAlignment="1" applyProtection="1">
      <protection hidden="1"/>
    </xf>
    <xf numFmtId="0" fontId="0" fillId="0" borderId="0" xfId="0" applyFill="1" applyBorder="1" applyAlignment="1" applyProtection="1">
      <alignment horizontal="left" wrapText="1"/>
      <protection hidden="1"/>
    </xf>
    <xf numFmtId="44" fontId="6" fillId="14" borderId="26" xfId="1" applyNumberFormat="1" applyFont="1" applyFill="1" applyBorder="1" applyAlignment="1" applyProtection="1">
      <alignment horizontal="center" vertical="center"/>
      <protection hidden="1"/>
    </xf>
    <xf numFmtId="0" fontId="0" fillId="0" borderId="0" xfId="0" applyBorder="1" applyAlignment="1" applyProtection="1">
      <alignment horizontal="left" wrapText="1"/>
      <protection hidden="1"/>
    </xf>
    <xf numFmtId="0" fontId="7" fillId="0" borderId="47" xfId="0" applyFont="1" applyFill="1" applyBorder="1" applyAlignment="1" applyProtection="1">
      <alignment horizontal="center" vertical="center" wrapText="1"/>
      <protection hidden="1"/>
    </xf>
    <xf numFmtId="0" fontId="0" fillId="0" borderId="8" xfId="0" applyBorder="1" applyAlignment="1" applyProtection="1">
      <alignment vertical="center"/>
      <protection hidden="1"/>
    </xf>
    <xf numFmtId="0" fontId="15" fillId="0" borderId="0" xfId="0" applyFont="1" applyAlignment="1" applyProtection="1">
      <alignment vertical="center"/>
      <protection hidden="1"/>
    </xf>
    <xf numFmtId="0" fontId="15" fillId="14" borderId="5" xfId="0" applyFont="1" applyFill="1" applyBorder="1" applyAlignment="1" applyProtection="1">
      <alignment vertical="center"/>
      <protection hidden="1"/>
    </xf>
    <xf numFmtId="0" fontId="15" fillId="14" borderId="21" xfId="0" applyFont="1" applyFill="1" applyBorder="1" applyAlignment="1" applyProtection="1">
      <alignment vertical="center"/>
      <protection hidden="1"/>
    </xf>
    <xf numFmtId="0" fontId="15" fillId="14" borderId="0" xfId="0" applyFont="1" applyFill="1" applyBorder="1" applyAlignment="1" applyProtection="1">
      <alignment vertical="center"/>
      <protection hidden="1"/>
    </xf>
    <xf numFmtId="0" fontId="15" fillId="14" borderId="15" xfId="0" applyFont="1" applyFill="1" applyBorder="1" applyAlignment="1" applyProtection="1">
      <alignment vertical="center"/>
      <protection hidden="1"/>
    </xf>
    <xf numFmtId="0" fontId="21" fillId="14" borderId="1" xfId="0" applyFont="1" applyFill="1" applyBorder="1" applyAlignment="1" applyProtection="1">
      <alignment horizontal="left" vertical="center"/>
      <protection hidden="1"/>
    </xf>
    <xf numFmtId="0" fontId="20" fillId="14" borderId="0" xfId="0" applyFont="1" applyFill="1" applyBorder="1" applyAlignment="1" applyProtection="1">
      <alignment vertical="center"/>
      <protection hidden="1"/>
    </xf>
    <xf numFmtId="0" fontId="0" fillId="14" borderId="0" xfId="0" applyFill="1" applyBorder="1" applyAlignment="1" applyProtection="1">
      <alignment vertical="center"/>
      <protection hidden="1"/>
    </xf>
    <xf numFmtId="0" fontId="19" fillId="0" borderId="0" xfId="0" applyFont="1" applyAlignment="1" applyProtection="1">
      <alignment vertical="center"/>
      <protection hidden="1"/>
    </xf>
    <xf numFmtId="0" fontId="22" fillId="14" borderId="1" xfId="0" applyFont="1" applyFill="1" applyBorder="1" applyAlignment="1" applyProtection="1">
      <alignment vertical="center"/>
      <protection hidden="1"/>
    </xf>
    <xf numFmtId="0" fontId="19" fillId="14" borderId="0" xfId="0" applyFont="1" applyFill="1" applyBorder="1" applyAlignment="1" applyProtection="1">
      <alignment vertical="center"/>
      <protection hidden="1"/>
    </xf>
    <xf numFmtId="0" fontId="19" fillId="14" borderId="15" xfId="0" applyFont="1" applyFill="1" applyBorder="1" applyAlignment="1" applyProtection="1">
      <alignment vertical="center"/>
      <protection hidden="1"/>
    </xf>
    <xf numFmtId="0" fontId="24" fillId="14" borderId="1"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protection hidden="1"/>
    </xf>
    <xf numFmtId="0" fontId="19" fillId="14" borderId="1" xfId="0" applyFont="1" applyFill="1" applyBorder="1" applyAlignment="1" applyProtection="1">
      <alignment vertical="center"/>
      <protection hidden="1"/>
    </xf>
    <xf numFmtId="0" fontId="24" fillId="14" borderId="0"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wrapText="1"/>
      <protection hidden="1"/>
    </xf>
    <xf numFmtId="0" fontId="22" fillId="14" borderId="56" xfId="0" applyFont="1" applyFill="1" applyBorder="1" applyAlignment="1" applyProtection="1">
      <alignment vertical="center" wrapText="1"/>
      <protection hidden="1"/>
    </xf>
    <xf numFmtId="0" fontId="15" fillId="14" borderId="46" xfId="0" applyFont="1" applyFill="1" applyBorder="1" applyAlignment="1" applyProtection="1">
      <alignment vertical="center"/>
      <protection hidden="1"/>
    </xf>
    <xf numFmtId="0" fontId="15" fillId="14" borderId="57" xfId="0" applyFont="1" applyFill="1" applyBorder="1" applyAlignment="1" applyProtection="1">
      <alignment vertical="center"/>
      <protection hidden="1"/>
    </xf>
    <xf numFmtId="0" fontId="22" fillId="14" borderId="1" xfId="0" applyFont="1" applyFill="1" applyBorder="1" applyAlignment="1" applyProtection="1">
      <alignment vertical="center" wrapText="1"/>
      <protection hidden="1"/>
    </xf>
    <xf numFmtId="0" fontId="19" fillId="14" borderId="46" xfId="0" applyFont="1" applyFill="1" applyBorder="1" applyAlignment="1" applyProtection="1">
      <alignment horizontal="center" vertical="center" wrapText="1"/>
      <protection hidden="1"/>
    </xf>
    <xf numFmtId="0" fontId="19" fillId="14" borderId="0"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right" vertical="center" wrapText="1"/>
      <protection hidden="1"/>
    </xf>
    <xf numFmtId="0" fontId="6" fillId="0" borderId="26"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left" vertical="center" wrapText="1"/>
      <protection hidden="1"/>
    </xf>
    <xf numFmtId="0" fontId="6" fillId="0" borderId="1" xfId="0" applyFont="1" applyFill="1" applyBorder="1" applyAlignment="1" applyProtection="1">
      <alignment horizontal="left" vertical="center" wrapText="1"/>
      <protection hidden="1"/>
    </xf>
    <xf numFmtId="0" fontId="6" fillId="0" borderId="56"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right" vertical="center" wrapText="1"/>
      <protection hidden="1"/>
    </xf>
    <xf numFmtId="1" fontId="6" fillId="14" borderId="6" xfId="1" applyNumberFormat="1" applyFont="1" applyFill="1" applyBorder="1" applyAlignment="1" applyProtection="1">
      <alignment horizontal="center" vertical="center"/>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6" fillId="2" borderId="26" xfId="0" applyFont="1" applyFill="1" applyBorder="1" applyAlignment="1" applyProtection="1">
      <alignment horizontal="center"/>
      <protection hidden="1"/>
    </xf>
    <xf numFmtId="0" fontId="7" fillId="14" borderId="44" xfId="0" applyFont="1" applyFill="1" applyBorder="1" applyAlignment="1" applyProtection="1">
      <alignment horizontal="center" vertical="center" wrapText="1"/>
      <protection hidden="1"/>
    </xf>
    <xf numFmtId="0" fontId="0" fillId="0" borderId="4" xfId="0" applyBorder="1" applyAlignment="1" applyProtection="1">
      <protection hidden="1"/>
    </xf>
    <xf numFmtId="0" fontId="0" fillId="0" borderId="21" xfId="0" applyBorder="1" applyAlignment="1" applyProtection="1">
      <protection hidden="1"/>
    </xf>
    <xf numFmtId="0" fontId="0" fillId="0" borderId="1" xfId="0" applyBorder="1" applyAlignment="1" applyProtection="1">
      <protection hidden="1"/>
    </xf>
    <xf numFmtId="0" fontId="0" fillId="0" borderId="15" xfId="0" applyBorder="1" applyAlignment="1" applyProtection="1">
      <protection hidden="1"/>
    </xf>
    <xf numFmtId="0" fontId="0" fillId="0" borderId="2" xfId="0" applyBorder="1" applyAlignment="1" applyProtection="1">
      <alignment vertical="center"/>
      <protection hidden="1"/>
    </xf>
    <xf numFmtId="0" fontId="0" fillId="0" borderId="4" xfId="0" applyBorder="1" applyAlignment="1" applyProtection="1">
      <alignment vertical="center"/>
      <protection hidden="1"/>
    </xf>
    <xf numFmtId="0" fontId="0" fillId="0" borderId="5" xfId="0" applyBorder="1" applyAlignment="1" applyProtection="1">
      <alignment vertical="center"/>
      <protection hidden="1"/>
    </xf>
    <xf numFmtId="0" fontId="0" fillId="0" borderId="15" xfId="0" applyBorder="1" applyAlignment="1" applyProtection="1">
      <alignment vertical="center"/>
      <protection hidden="1"/>
    </xf>
    <xf numFmtId="2" fontId="5" fillId="0" borderId="15" xfId="0" applyNumberFormat="1" applyFont="1" applyFill="1" applyBorder="1" applyAlignment="1" applyProtection="1">
      <protection hidden="1"/>
    </xf>
    <xf numFmtId="0" fontId="6" fillId="0" borderId="5" xfId="0" applyFont="1" applyFill="1" applyBorder="1" applyAlignment="1" applyProtection="1">
      <alignment horizontal="right" vertical="center" wrapText="1"/>
      <protection hidden="1"/>
    </xf>
    <xf numFmtId="0" fontId="6" fillId="0" borderId="21" xfId="0" applyFont="1" applyFill="1" applyBorder="1" applyAlignment="1" applyProtection="1">
      <alignment horizontal="right" vertical="center" wrapText="1"/>
      <protection hidden="1"/>
    </xf>
    <xf numFmtId="0" fontId="6" fillId="0" borderId="15" xfId="0" applyFont="1" applyFill="1" applyBorder="1" applyAlignment="1" applyProtection="1">
      <alignment horizontal="right" vertical="center" wrapText="1"/>
      <protection hidden="1"/>
    </xf>
    <xf numFmtId="44" fontId="0" fillId="0" borderId="15" xfId="0" applyNumberFormat="1" applyBorder="1" applyAlignment="1" applyProtection="1">
      <protection hidden="1"/>
    </xf>
    <xf numFmtId="0" fontId="0" fillId="0" borderId="2" xfId="0" applyBorder="1" applyAlignment="1" applyProtection="1">
      <protection hidden="1"/>
    </xf>
    <xf numFmtId="44" fontId="11" fillId="14" borderId="26" xfId="1" applyNumberFormat="1" applyFont="1" applyFill="1" applyBorder="1" applyAlignment="1" applyProtection="1">
      <alignment horizontal="center" vertical="center"/>
      <protection hidden="1"/>
    </xf>
    <xf numFmtId="44" fontId="0" fillId="14" borderId="26" xfId="0" applyNumberFormat="1" applyFont="1" applyFill="1" applyBorder="1" applyAlignment="1" applyProtection="1">
      <alignment horizontal="center" vertical="center"/>
      <protection hidden="1"/>
    </xf>
    <xf numFmtId="44" fontId="0" fillId="14" borderId="16" xfId="0" applyNumberFormat="1" applyFont="1" applyFill="1" applyBorder="1" applyAlignment="1" applyProtection="1">
      <alignment horizontal="center" vertical="center"/>
      <protection hidden="1"/>
    </xf>
    <xf numFmtId="10" fontId="11" fillId="14" borderId="26" xfId="1" applyNumberFormat="1" applyFont="1" applyFill="1" applyBorder="1" applyAlignment="1" applyProtection="1">
      <alignment horizontal="center" vertical="center"/>
      <protection hidden="1"/>
    </xf>
    <xf numFmtId="44" fontId="41" fillId="14" borderId="26" xfId="0" applyNumberFormat="1" applyFont="1" applyFill="1" applyBorder="1" applyAlignment="1" applyProtection="1">
      <alignment horizontal="center" vertical="center"/>
      <protection hidden="1"/>
    </xf>
    <xf numFmtId="44" fontId="0" fillId="0" borderId="0" xfId="0" applyNumberFormat="1" applyFill="1" applyBorder="1" applyAlignment="1" applyProtection="1">
      <alignment horizontal="left" wrapText="1"/>
      <protection hidden="1"/>
    </xf>
    <xf numFmtId="0" fontId="5" fillId="0" borderId="0" xfId="0" applyFont="1" applyBorder="1" applyAlignment="1" applyProtection="1">
      <alignment vertical="center" wrapText="1"/>
      <protection hidden="1"/>
    </xf>
    <xf numFmtId="0" fontId="5" fillId="0" borderId="15"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18" fillId="0" borderId="15" xfId="0" applyFont="1" applyBorder="1" applyAlignment="1" applyProtection="1">
      <alignment vertical="center" wrapText="1"/>
      <protection hidden="1"/>
    </xf>
    <xf numFmtId="167" fontId="0" fillId="14" borderId="3" xfId="0" quotePrefix="1" applyNumberFormat="1" applyFill="1" applyBorder="1" applyAlignment="1" applyProtection="1">
      <alignment horizontal="center" vertical="center"/>
      <protection hidden="1"/>
    </xf>
    <xf numFmtId="44" fontId="4" fillId="0" borderId="35" xfId="1" applyFont="1" applyFill="1" applyBorder="1" applyAlignment="1" applyProtection="1">
      <alignment horizontal="center" vertical="center"/>
      <protection hidden="1"/>
    </xf>
    <xf numFmtId="167" fontId="0" fillId="14" borderId="14" xfId="0" quotePrefix="1" applyNumberFormat="1" applyFill="1" applyBorder="1" applyAlignment="1" applyProtection="1">
      <alignment horizontal="center" vertical="center"/>
      <protection hidden="1"/>
    </xf>
    <xf numFmtId="167" fontId="4" fillId="0" borderId="3" xfId="1"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wrapText="1"/>
      <protection hidden="1"/>
    </xf>
    <xf numFmtId="0" fontId="0" fillId="0" borderId="3" xfId="0" applyBorder="1" applyAlignment="1" applyProtection="1">
      <alignment horizontal="left" vertical="center" wrapText="1"/>
      <protection locked="0"/>
    </xf>
    <xf numFmtId="167" fontId="4" fillId="0" borderId="3" xfId="1"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167" fontId="4" fillId="0" borderId="14" xfId="1" applyNumberFormat="1" applyFont="1" applyFill="1" applyBorder="1" applyAlignment="1" applyProtection="1">
      <alignment horizontal="center" vertical="center"/>
      <protection locked="0"/>
    </xf>
    <xf numFmtId="0" fontId="7" fillId="14" borderId="44" xfId="0" applyFont="1" applyFill="1" applyBorder="1" applyAlignment="1" applyProtection="1">
      <alignment horizontal="center" vertical="center" wrapText="1"/>
      <protection hidden="1"/>
    </xf>
    <xf numFmtId="0" fontId="38" fillId="0" borderId="0" xfId="0" applyFont="1" applyAlignment="1" applyProtection="1">
      <alignment horizontal="center" vertical="center"/>
      <protection hidden="1"/>
    </xf>
    <xf numFmtId="0" fontId="38" fillId="0" borderId="0" xfId="0" applyFont="1" applyAlignment="1" applyProtection="1">
      <alignment horizontal="center" vertical="center" wrapText="1"/>
      <protection hidden="1"/>
    </xf>
    <xf numFmtId="0" fontId="38" fillId="0" borderId="0" xfId="0" applyFont="1" applyAlignment="1" applyProtection="1">
      <alignment horizontal="right" vertical="center"/>
      <protection hidden="1"/>
    </xf>
    <xf numFmtId="0" fontId="5" fillId="0" borderId="0" xfId="0" applyFont="1" applyAlignment="1" applyProtection="1">
      <alignment horizontal="center" vertical="center" wrapText="1"/>
      <protection hidden="1"/>
    </xf>
    <xf numFmtId="172" fontId="0" fillId="0" borderId="3" xfId="0" applyNumberFormat="1" applyBorder="1" applyAlignment="1" applyProtection="1">
      <alignment horizontal="center" vertical="center"/>
      <protection hidden="1"/>
    </xf>
    <xf numFmtId="172" fontId="0" fillId="0" borderId="3" xfId="0" applyNumberFormat="1" applyBorder="1" applyProtection="1">
      <protection hidden="1"/>
    </xf>
    <xf numFmtId="0" fontId="38" fillId="2" borderId="3" xfId="0" applyFont="1" applyFill="1" applyBorder="1" applyAlignment="1" applyProtection="1">
      <alignment horizontal="center" vertical="center" wrapText="1"/>
      <protection hidden="1"/>
    </xf>
    <xf numFmtId="0" fontId="38" fillId="2" borderId="10" xfId="0" applyFont="1" applyFill="1" applyBorder="1" applyProtection="1">
      <protection hidden="1"/>
    </xf>
    <xf numFmtId="0" fontId="38" fillId="2" borderId="44" xfId="0" applyFont="1" applyFill="1" applyBorder="1" applyProtection="1">
      <protection hidden="1"/>
    </xf>
    <xf numFmtId="0" fontId="38" fillId="2" borderId="50" xfId="0" applyFont="1" applyFill="1" applyBorder="1" applyProtection="1">
      <protection hidden="1"/>
    </xf>
    <xf numFmtId="0" fontId="22" fillId="14" borderId="0" xfId="0" applyFont="1" applyFill="1" applyBorder="1" applyAlignment="1" applyProtection="1">
      <alignment vertical="center" wrapText="1"/>
      <protection hidden="1"/>
    </xf>
    <xf numFmtId="167" fontId="0" fillId="5" borderId="41" xfId="4" applyNumberFormat="1" applyFont="1" applyFill="1" applyBorder="1" applyAlignment="1" applyProtection="1">
      <alignment horizontal="center" vertical="center"/>
      <protection hidden="1"/>
    </xf>
    <xf numFmtId="3" fontId="4" fillId="5" borderId="30" xfId="1" applyNumberFormat="1" applyFont="1" applyFill="1" applyBorder="1" applyAlignment="1" applyProtection="1">
      <alignment horizontal="center" vertical="center"/>
      <protection hidden="1"/>
    </xf>
    <xf numFmtId="167" fontId="0" fillId="5" borderId="17" xfId="4" applyNumberFormat="1" applyFont="1" applyFill="1" applyBorder="1" applyAlignment="1" applyProtection="1">
      <alignment horizontal="center" vertical="center"/>
      <protection hidden="1"/>
    </xf>
    <xf numFmtId="167" fontId="0" fillId="5" borderId="42" xfId="4" applyNumberFormat="1" applyFont="1" applyFill="1" applyBorder="1" applyAlignment="1" applyProtection="1">
      <alignment horizontal="center" vertical="center"/>
      <protection hidden="1"/>
    </xf>
    <xf numFmtId="0" fontId="45" fillId="0" borderId="0" xfId="0" applyFont="1" applyFill="1" applyBorder="1" applyAlignment="1" applyProtection="1">
      <alignment horizontal="center"/>
      <protection hidden="1"/>
    </xf>
    <xf numFmtId="0" fontId="44" fillId="0" borderId="23" xfId="0" applyFont="1" applyBorder="1" applyAlignment="1" applyProtection="1">
      <alignment horizontal="center"/>
      <protection hidden="1"/>
    </xf>
    <xf numFmtId="0" fontId="44" fillId="0" borderId="3" xfId="0" applyFont="1" applyBorder="1" applyAlignment="1" applyProtection="1">
      <alignment horizontal="center"/>
      <protection hidden="1"/>
    </xf>
    <xf numFmtId="0" fontId="44" fillId="0" borderId="0" xfId="0" applyFont="1" applyFill="1" applyBorder="1" applyAlignment="1" applyProtection="1">
      <alignment horizontal="center"/>
      <protection hidden="1"/>
    </xf>
    <xf numFmtId="0" fontId="44" fillId="0" borderId="1" xfId="0" applyFont="1" applyBorder="1" applyAlignment="1" applyProtection="1">
      <alignment horizontal="center" wrapText="1"/>
      <protection hidden="1"/>
    </xf>
    <xf numFmtId="0" fontId="44" fillId="0" borderId="0" xfId="0" applyFont="1" applyBorder="1" applyAlignment="1" applyProtection="1">
      <alignment horizontal="center" wrapText="1"/>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3" fontId="0" fillId="5" borderId="26" xfId="4" applyNumberFormat="1" applyFont="1" applyFill="1" applyBorder="1" applyAlignment="1" applyProtection="1">
      <alignment horizontal="center" vertical="center"/>
      <protection hidden="1"/>
    </xf>
    <xf numFmtId="167" fontId="0" fillId="14" borderId="18" xfId="0" applyNumberFormat="1" applyFill="1" applyBorder="1" applyAlignment="1" applyProtection="1">
      <alignment horizontal="center" vertical="center"/>
      <protection hidden="1"/>
    </xf>
    <xf numFmtId="0" fontId="0" fillId="2" borderId="67" xfId="0" applyFill="1" applyBorder="1" applyProtection="1">
      <protection hidden="1"/>
    </xf>
    <xf numFmtId="0" fontId="0" fillId="2" borderId="21" xfId="0" applyFill="1" applyBorder="1" applyProtection="1">
      <protection hidden="1"/>
    </xf>
    <xf numFmtId="167" fontId="4" fillId="5" borderId="60" xfId="1" applyNumberFormat="1" applyFont="1" applyFill="1" applyBorder="1" applyAlignment="1" applyProtection="1">
      <alignment horizontal="center" vertical="center"/>
      <protection hidden="1"/>
    </xf>
    <xf numFmtId="0" fontId="0" fillId="2" borderId="4" xfId="0" applyFill="1" applyBorder="1" applyProtection="1">
      <protection hidden="1"/>
    </xf>
    <xf numFmtId="167" fontId="0" fillId="14" borderId="3" xfId="0" applyNumberFormat="1" applyFill="1" applyBorder="1" applyAlignment="1" applyProtection="1">
      <alignment horizontal="center" vertical="center" wrapText="1"/>
      <protection hidden="1"/>
    </xf>
    <xf numFmtId="0" fontId="6" fillId="0" borderId="36" xfId="0" applyFont="1" applyFill="1" applyBorder="1" applyAlignment="1" applyProtection="1">
      <alignment horizontal="left" vertical="center" wrapText="1"/>
      <protection hidden="1"/>
    </xf>
    <xf numFmtId="0" fontId="7" fillId="0" borderId="8" xfId="0" applyFont="1" applyFill="1" applyBorder="1" applyAlignment="1" applyProtection="1">
      <alignment horizontal="center" vertical="center" wrapText="1"/>
      <protection hidden="1"/>
    </xf>
    <xf numFmtId="167" fontId="4" fillId="0" borderId="23" xfId="1" applyNumberFormat="1" applyFont="1" applyBorder="1" applyAlignment="1" applyProtection="1">
      <alignment horizontal="center" vertical="center"/>
      <protection locked="0"/>
    </xf>
    <xf numFmtId="167" fontId="4" fillId="0" borderId="0" xfId="1"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9" fontId="0" fillId="0" borderId="0" xfId="0" applyNumberFormat="1" applyBorder="1" applyAlignment="1" applyProtection="1">
      <alignment horizontal="right" vertical="center" wrapText="1"/>
      <protection hidden="1"/>
    </xf>
    <xf numFmtId="9" fontId="0" fillId="0" borderId="0" xfId="0" applyNumberFormat="1" applyBorder="1" applyAlignment="1" applyProtection="1">
      <alignment horizontal="right"/>
      <protection hidden="1"/>
    </xf>
    <xf numFmtId="9" fontId="0" fillId="0" borderId="0" xfId="0" applyNumberFormat="1" applyBorder="1" applyAlignment="1" applyProtection="1">
      <alignment horizontal="right" wrapText="1"/>
      <protection hidden="1"/>
    </xf>
    <xf numFmtId="3" fontId="0" fillId="16" borderId="7" xfId="0" applyNumberFormat="1" applyFill="1" applyBorder="1" applyAlignment="1" applyProtection="1">
      <protection hidden="1"/>
    </xf>
    <xf numFmtId="3" fontId="0" fillId="16" borderId="11" xfId="0" applyNumberFormat="1" applyFill="1" applyBorder="1" applyAlignment="1" applyProtection="1">
      <protection hidden="1"/>
    </xf>
    <xf numFmtId="3" fontId="0" fillId="2" borderId="12" xfId="0" applyNumberFormat="1" applyFill="1" applyBorder="1" applyAlignment="1" applyProtection="1">
      <protection hidden="1"/>
    </xf>
    <xf numFmtId="3" fontId="0" fillId="16" borderId="23" xfId="0" applyNumberFormat="1" applyFill="1" applyBorder="1" applyAlignment="1" applyProtection="1">
      <protection hidden="1"/>
    </xf>
    <xf numFmtId="3" fontId="0" fillId="16" borderId="3" xfId="0" applyNumberFormat="1" applyFill="1" applyBorder="1" applyAlignment="1" applyProtection="1">
      <protection hidden="1"/>
    </xf>
    <xf numFmtId="3" fontId="0" fillId="2" borderId="13" xfId="0" applyNumberFormat="1" applyFill="1" applyBorder="1" applyAlignment="1" applyProtection="1">
      <protection hidden="1"/>
    </xf>
    <xf numFmtId="3" fontId="11" fillId="16" borderId="24" xfId="0" applyNumberFormat="1" applyFont="1" applyFill="1" applyBorder="1" applyAlignment="1" applyProtection="1">
      <protection hidden="1"/>
    </xf>
    <xf numFmtId="3" fontId="11" fillId="16" borderId="14" xfId="0" applyNumberFormat="1" applyFont="1" applyFill="1" applyBorder="1" applyAlignment="1" applyProtection="1">
      <protection hidden="1"/>
    </xf>
    <xf numFmtId="3" fontId="12" fillId="2" borderId="25" xfId="0" applyNumberFormat="1" applyFont="1" applyFill="1" applyBorder="1" applyAlignment="1" applyProtection="1">
      <protection hidden="1"/>
    </xf>
    <xf numFmtId="0" fontId="49" fillId="2" borderId="0" xfId="0" applyFont="1" applyFill="1" applyBorder="1" applyAlignment="1" applyProtection="1">
      <alignment vertical="center"/>
    </xf>
    <xf numFmtId="0" fontId="47" fillId="0" borderId="1" xfId="0" applyFont="1" applyBorder="1" applyProtection="1">
      <protection hidden="1"/>
    </xf>
    <xf numFmtId="0" fontId="0" fillId="0" borderId="4" xfId="0" applyFill="1" applyBorder="1" applyProtection="1">
      <protection hidden="1"/>
    </xf>
    <xf numFmtId="0" fontId="0" fillId="0" borderId="21" xfId="0" applyFill="1" applyBorder="1" applyProtection="1">
      <protection hidden="1"/>
    </xf>
    <xf numFmtId="167" fontId="4" fillId="15" borderId="41" xfId="1" applyNumberFormat="1" applyFont="1" applyFill="1" applyBorder="1" applyAlignment="1" applyProtection="1">
      <alignment horizontal="center" vertical="center"/>
      <protection hidden="1"/>
    </xf>
    <xf numFmtId="3" fontId="8" fillId="2" borderId="26" xfId="0" applyNumberFormat="1" applyFont="1" applyFill="1" applyBorder="1" applyAlignment="1" applyProtection="1">
      <protection hidden="1"/>
    </xf>
    <xf numFmtId="3" fontId="11" fillId="2" borderId="26" xfId="0" applyNumberFormat="1" applyFont="1" applyFill="1" applyBorder="1" applyAlignment="1" applyProtection="1">
      <protection hidden="1"/>
    </xf>
    <xf numFmtId="3" fontId="0" fillId="2" borderId="26" xfId="0" applyNumberFormat="1" applyFill="1" applyBorder="1" applyAlignment="1" applyProtection="1">
      <protection hidden="1"/>
    </xf>
    <xf numFmtId="3" fontId="0" fillId="2" borderId="26" xfId="0" applyNumberFormat="1" applyFont="1" applyFill="1" applyBorder="1" applyAlignment="1" applyProtection="1">
      <protection hidden="1"/>
    </xf>
    <xf numFmtId="3" fontId="0" fillId="0" borderId="0" xfId="0" applyNumberFormat="1" applyFont="1" applyBorder="1" applyAlignment="1" applyProtection="1">
      <alignment horizontal="right"/>
      <protection hidden="1"/>
    </xf>
    <xf numFmtId="3" fontId="0" fillId="2" borderId="0" xfId="0" applyNumberFormat="1" applyFont="1" applyFill="1" applyBorder="1" applyAlignment="1" applyProtection="1">
      <alignment horizontal="left"/>
      <protection hidden="1"/>
    </xf>
    <xf numFmtId="3" fontId="6" fillId="2" borderId="0" xfId="0" applyNumberFormat="1" applyFont="1" applyFill="1" applyBorder="1" applyAlignment="1" applyProtection="1">
      <protection hidden="1"/>
    </xf>
    <xf numFmtId="3" fontId="0" fillId="0" borderId="0" xfId="0" applyNumberFormat="1" applyFont="1" applyBorder="1" applyAlignment="1" applyProtection="1">
      <protection hidden="1"/>
    </xf>
    <xf numFmtId="3" fontId="6" fillId="2" borderId="0" xfId="0" applyNumberFormat="1" applyFont="1" applyFill="1" applyBorder="1" applyAlignment="1" applyProtection="1">
      <alignment horizontal="center" wrapText="1"/>
      <protection hidden="1"/>
    </xf>
    <xf numFmtId="3" fontId="12" fillId="2" borderId="0" xfId="0" applyNumberFormat="1" applyFont="1" applyFill="1" applyBorder="1" applyAlignment="1" applyProtection="1">
      <alignment horizontal="right" wrapText="1"/>
      <protection hidden="1"/>
    </xf>
    <xf numFmtId="0" fontId="57" fillId="0" borderId="0" xfId="0" applyFont="1" applyAlignment="1" applyProtection="1">
      <alignment horizontal="center" vertical="center"/>
      <protection hidden="1"/>
    </xf>
    <xf numFmtId="0" fontId="0" fillId="2" borderId="27" xfId="0" applyFill="1" applyBorder="1" applyAlignment="1" applyProtection="1">
      <alignment vertical="center"/>
      <protection hidden="1"/>
    </xf>
    <xf numFmtId="167" fontId="4" fillId="0" borderId="14" xfId="1" applyNumberFormat="1" applyFont="1" applyBorder="1" applyAlignment="1" applyProtection="1">
      <alignment horizontal="center" vertical="center"/>
      <protection locked="0"/>
    </xf>
    <xf numFmtId="0" fontId="19" fillId="14" borderId="0" xfId="0" quotePrefix="1" applyFont="1" applyFill="1" applyBorder="1" applyAlignment="1" applyProtection="1">
      <alignment horizontal="left" vertical="center" wrapText="1"/>
      <protection hidden="1"/>
    </xf>
    <xf numFmtId="0" fontId="19" fillId="14" borderId="0" xfId="0" applyFont="1" applyFill="1" applyBorder="1" applyAlignment="1" applyProtection="1">
      <alignment horizontal="left" vertical="center" wrapText="1"/>
      <protection hidden="1"/>
    </xf>
    <xf numFmtId="0" fontId="0" fillId="0" borderId="3" xfId="0" applyFill="1" applyBorder="1" applyAlignment="1" applyProtection="1">
      <alignment horizontal="left" vertical="center"/>
      <protection locked="0"/>
    </xf>
    <xf numFmtId="0" fontId="0" fillId="0" borderId="0" xfId="0"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14" fontId="0" fillId="0" borderId="3" xfId="0" applyNumberFormat="1" applyFill="1" applyBorder="1" applyAlignment="1" applyProtection="1">
      <alignment horizontal="left" vertical="center"/>
      <protection locked="0"/>
    </xf>
    <xf numFmtId="0" fontId="0" fillId="0" borderId="18" xfId="0" applyFill="1"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3" fontId="0" fillId="0" borderId="3"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3" fontId="0" fillId="0" borderId="14" xfId="0" applyNumberFormat="1" applyBorder="1" applyAlignment="1" applyProtection="1">
      <alignment horizontal="center" vertical="center"/>
      <protection locked="0"/>
    </xf>
    <xf numFmtId="3" fontId="0" fillId="0" borderId="23" xfId="4" applyNumberFormat="1" applyFont="1" applyBorder="1" applyAlignment="1" applyProtection="1">
      <alignment horizontal="center" vertical="center"/>
      <protection locked="0"/>
    </xf>
    <xf numFmtId="3" fontId="0" fillId="0" borderId="3" xfId="4" applyNumberFormat="1" applyFont="1" applyBorder="1" applyAlignment="1" applyProtection="1">
      <alignment horizontal="center" vertical="center"/>
      <protection locked="0"/>
    </xf>
    <xf numFmtId="3" fontId="0" fillId="0" borderId="24" xfId="4" applyNumberFormat="1" applyFont="1" applyBorder="1" applyAlignment="1" applyProtection="1">
      <alignment horizontal="center" vertical="center"/>
      <protection locked="0"/>
    </xf>
    <xf numFmtId="3" fontId="0" fillId="0" borderId="14" xfId="4" applyNumberFormat="1" applyFont="1" applyBorder="1" applyAlignment="1" applyProtection="1">
      <alignment horizontal="center" vertical="center"/>
      <protection locked="0"/>
    </xf>
    <xf numFmtId="3" fontId="4" fillId="0" borderId="18" xfId="1" applyNumberFormat="1" applyFont="1" applyFill="1" applyBorder="1" applyAlignment="1" applyProtection="1">
      <alignment horizontal="center" vertical="center"/>
      <protection locked="0"/>
    </xf>
    <xf numFmtId="167" fontId="4" fillId="0" borderId="18" xfId="1" applyNumberFormat="1" applyFont="1" applyFill="1" applyBorder="1" applyAlignment="1" applyProtection="1">
      <alignment horizontal="center" vertical="center"/>
      <protection locked="0"/>
    </xf>
    <xf numFmtId="167" fontId="4" fillId="0" borderId="24" xfId="1" applyNumberFormat="1" applyFont="1" applyBorder="1" applyAlignment="1" applyProtection="1">
      <alignment horizontal="center" vertical="center"/>
      <protection locked="0"/>
    </xf>
    <xf numFmtId="167" fontId="4" fillId="0" borderId="29" xfId="1" applyNumberFormat="1" applyFont="1" applyFill="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1" fontId="0" fillId="0" borderId="3" xfId="0" applyNumberForma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1" fontId="0" fillId="0" borderId="14" xfId="0" applyNumberFormat="1" applyBorder="1" applyAlignment="1" applyProtection="1">
      <alignment horizontal="center" vertical="center"/>
      <protection locked="0"/>
    </xf>
    <xf numFmtId="168" fontId="0" fillId="0" borderId="3"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167" fontId="4" fillId="0" borderId="10" xfId="1" applyNumberFormat="1" applyFont="1" applyFill="1" applyBorder="1" applyAlignment="1" applyProtection="1">
      <alignment horizontal="center" vertical="center"/>
      <protection locked="0"/>
    </xf>
    <xf numFmtId="167" fontId="4" fillId="0" borderId="50" xfId="1" applyNumberFormat="1" applyFont="1" applyBorder="1" applyAlignment="1" applyProtection="1">
      <alignment horizontal="center" vertical="center"/>
      <protection locked="0"/>
    </xf>
    <xf numFmtId="167" fontId="4" fillId="0" borderId="50" xfId="1" applyNumberFormat="1" applyFont="1" applyFill="1" applyBorder="1" applyAlignment="1" applyProtection="1">
      <alignment horizontal="center" vertical="center"/>
      <protection locked="0"/>
    </xf>
    <xf numFmtId="167" fontId="4" fillId="0" borderId="10" xfId="1" applyNumberFormat="1"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0" fontId="0" fillId="0" borderId="0" xfId="0" applyBorder="1" applyAlignment="1" applyProtection="1">
      <alignment horizontal="left" vertical="center" wrapText="1"/>
      <protection hidden="1"/>
    </xf>
    <xf numFmtId="0" fontId="0" fillId="2" borderId="6" xfId="0" applyFill="1" applyBorder="1" applyAlignment="1" applyProtection="1">
      <alignment horizontal="center" wrapText="1"/>
      <protection hidden="1"/>
    </xf>
    <xf numFmtId="167" fontId="0" fillId="3" borderId="3" xfId="0" applyNumberFormat="1" applyFill="1" applyBorder="1" applyAlignment="1" applyProtection="1">
      <protection hidden="1"/>
    </xf>
    <xf numFmtId="167" fontId="0" fillId="3" borderId="3" xfId="0" quotePrefix="1" applyNumberFormat="1" applyFill="1" applyBorder="1" applyAlignment="1" applyProtection="1">
      <protection hidden="1"/>
    </xf>
    <xf numFmtId="167" fontId="0" fillId="3" borderId="11" xfId="0" applyNumberFormat="1" applyFill="1" applyBorder="1" applyAlignment="1" applyProtection="1">
      <protection hidden="1"/>
    </xf>
    <xf numFmtId="167" fontId="8" fillId="2" borderId="12" xfId="0" applyNumberFormat="1" applyFont="1" applyFill="1" applyBorder="1" applyAlignment="1" applyProtection="1">
      <protection hidden="1"/>
    </xf>
    <xf numFmtId="167" fontId="0" fillId="3" borderId="23" xfId="0" quotePrefix="1" applyNumberFormat="1" applyFill="1" applyBorder="1" applyAlignment="1" applyProtection="1">
      <protection hidden="1"/>
    </xf>
    <xf numFmtId="167" fontId="8" fillId="2" borderId="13" xfId="0" applyNumberFormat="1" applyFont="1" applyFill="1" applyBorder="1" applyAlignment="1" applyProtection="1">
      <protection hidden="1"/>
    </xf>
    <xf numFmtId="167" fontId="0" fillId="3" borderId="23" xfId="0" applyNumberFormat="1" applyFill="1" applyBorder="1" applyAlignment="1" applyProtection="1">
      <protection hidden="1"/>
    </xf>
    <xf numFmtId="167" fontId="0" fillId="3" borderId="24" xfId="0" applyNumberFormat="1" applyFill="1" applyBorder="1" applyAlignment="1" applyProtection="1">
      <protection hidden="1"/>
    </xf>
    <xf numFmtId="167" fontId="0" fillId="3" borderId="14" xfId="0" applyNumberFormat="1" applyFill="1" applyBorder="1" applyAlignment="1" applyProtection="1">
      <protection hidden="1"/>
    </xf>
    <xf numFmtId="167" fontId="8" fillId="2" borderId="25" xfId="0" applyNumberFormat="1" applyFont="1" applyFill="1" applyBorder="1" applyAlignment="1" applyProtection="1">
      <protection hidden="1"/>
    </xf>
    <xf numFmtId="167" fontId="31" fillId="2" borderId="12" xfId="0" applyNumberFormat="1" applyFont="1" applyFill="1" applyBorder="1" applyAlignment="1" applyProtection="1">
      <protection hidden="1"/>
    </xf>
    <xf numFmtId="44" fontId="6" fillId="0" borderId="8" xfId="0" applyNumberFormat="1" applyFont="1" applyFill="1" applyBorder="1" applyAlignment="1" applyProtection="1">
      <protection hidden="1"/>
    </xf>
    <xf numFmtId="0" fontId="6" fillId="2" borderId="41" xfId="0" applyFont="1" applyFill="1" applyBorder="1" applyAlignment="1" applyProtection="1">
      <alignment horizontal="center"/>
      <protection hidden="1"/>
    </xf>
    <xf numFmtId="0" fontId="6" fillId="2" borderId="42" xfId="0" applyFont="1" applyFill="1" applyBorder="1" applyAlignment="1" applyProtection="1">
      <alignment horizontal="center"/>
      <protection hidden="1"/>
    </xf>
    <xf numFmtId="0" fontId="6" fillId="2" borderId="30" xfId="0" applyFont="1" applyFill="1" applyBorder="1" applyAlignment="1" applyProtection="1">
      <alignment horizontal="center"/>
      <protection hidden="1"/>
    </xf>
    <xf numFmtId="0" fontId="0" fillId="4" borderId="41" xfId="0" applyFill="1" applyBorder="1" applyAlignment="1" applyProtection="1">
      <alignment horizontal="center" wrapText="1"/>
      <protection hidden="1"/>
    </xf>
    <xf numFmtId="0" fontId="0" fillId="4" borderId="42" xfId="0" applyFill="1" applyBorder="1" applyAlignment="1" applyProtection="1">
      <alignment horizontal="center" wrapText="1"/>
      <protection hidden="1"/>
    </xf>
    <xf numFmtId="1" fontId="0" fillId="4" borderId="42" xfId="0" applyNumberFormat="1" applyFill="1" applyBorder="1" applyAlignment="1" applyProtection="1">
      <alignment horizontal="center" wrapText="1"/>
      <protection hidden="1"/>
    </xf>
    <xf numFmtId="0" fontId="0" fillId="4" borderId="30" xfId="0" applyFill="1" applyBorder="1" applyAlignment="1" applyProtection="1">
      <alignment horizontal="center" wrapText="1"/>
      <protection hidden="1"/>
    </xf>
    <xf numFmtId="0" fontId="6" fillId="2" borderId="7" xfId="0" applyFont="1" applyFill="1" applyBorder="1" applyAlignment="1" applyProtection="1">
      <alignment horizontal="center"/>
      <protection hidden="1"/>
    </xf>
    <xf numFmtId="0" fontId="6" fillId="2" borderId="11" xfId="0" applyFont="1" applyFill="1" applyBorder="1" applyAlignment="1" applyProtection="1">
      <alignment horizontal="center"/>
      <protection hidden="1"/>
    </xf>
    <xf numFmtId="0" fontId="6" fillId="2" borderId="12" xfId="0" applyFont="1" applyFill="1" applyBorder="1" applyAlignment="1" applyProtection="1">
      <alignment horizontal="center"/>
      <protection hidden="1"/>
    </xf>
    <xf numFmtId="0" fontId="0" fillId="4" borderId="24" xfId="0" applyFill="1" applyBorder="1" applyAlignment="1" applyProtection="1">
      <alignment horizontal="center" wrapText="1"/>
      <protection hidden="1"/>
    </xf>
    <xf numFmtId="0" fontId="0" fillId="4" borderId="14" xfId="0" applyFill="1" applyBorder="1" applyAlignment="1" applyProtection="1">
      <alignment horizontal="center" wrapText="1"/>
      <protection hidden="1"/>
    </xf>
    <xf numFmtId="1" fontId="0" fillId="4" borderId="14" xfId="0" applyNumberFormat="1" applyFill="1" applyBorder="1" applyAlignment="1" applyProtection="1">
      <alignment horizontal="center" wrapText="1"/>
      <protection hidden="1"/>
    </xf>
    <xf numFmtId="0" fontId="0" fillId="4" borderId="25" xfId="0" applyFill="1" applyBorder="1" applyAlignment="1" applyProtection="1">
      <alignment horizontal="center" wrapText="1"/>
      <protection hidden="1"/>
    </xf>
    <xf numFmtId="0" fontId="6" fillId="2" borderId="5" xfId="0" applyFont="1" applyFill="1" applyBorder="1" applyAlignment="1" applyProtection="1">
      <alignment vertical="center" wrapText="1"/>
      <protection hidden="1"/>
    </xf>
    <xf numFmtId="0" fontId="45" fillId="2" borderId="5" xfId="0" applyFont="1" applyFill="1" applyBorder="1" applyAlignment="1" applyProtection="1">
      <alignment vertical="center" wrapText="1"/>
      <protection hidden="1"/>
    </xf>
    <xf numFmtId="44" fontId="6" fillId="0" borderId="1" xfId="0" applyNumberFormat="1" applyFont="1" applyFill="1" applyBorder="1" applyAlignment="1" applyProtection="1">
      <alignment horizontal="center" vertical="center"/>
      <protection locked="0"/>
    </xf>
    <xf numFmtId="173" fontId="6" fillId="0" borderId="0" xfId="0" applyNumberFormat="1" applyFont="1" applyFill="1" applyBorder="1" applyAlignment="1" applyProtection="1">
      <alignment horizontal="center" vertical="center"/>
      <protection hidden="1"/>
    </xf>
    <xf numFmtId="44" fontId="0" fillId="0" borderId="0" xfId="0" applyNumberFormat="1" applyFont="1" applyFill="1" applyBorder="1" applyAlignment="1" applyProtection="1">
      <alignment horizontal="center" vertical="center"/>
      <protection locked="0"/>
    </xf>
    <xf numFmtId="44" fontId="0" fillId="0" borderId="0" xfId="0" applyNumberFormat="1" applyFont="1" applyFill="1" applyBorder="1" applyAlignment="1" applyProtection="1">
      <alignment horizontal="center" vertical="center"/>
      <protection hidden="1"/>
    </xf>
    <xf numFmtId="0" fontId="0" fillId="0" borderId="17" xfId="0" applyBorder="1" applyAlignment="1" applyProtection="1">
      <protection hidden="1"/>
    </xf>
    <xf numFmtId="0" fontId="13" fillId="0" borderId="0" xfId="0" applyFont="1" applyBorder="1" applyAlignment="1" applyProtection="1">
      <alignment vertical="center" wrapText="1"/>
      <protection hidden="1"/>
    </xf>
    <xf numFmtId="0" fontId="47" fillId="0" borderId="5" xfId="0" applyFont="1" applyBorder="1" applyProtection="1">
      <protection hidden="1"/>
    </xf>
    <xf numFmtId="0" fontId="0" fillId="0" borderId="0" xfId="0" applyBorder="1" applyAlignment="1" applyProtection="1">
      <alignment horizontal="left"/>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167" fontId="0" fillId="14" borderId="49" xfId="0" applyNumberFormat="1" applyFill="1" applyBorder="1" applyAlignment="1" applyProtection="1">
      <alignment horizontal="center" vertical="center"/>
      <protection hidden="1"/>
    </xf>
    <xf numFmtId="0" fontId="7" fillId="14" borderId="39" xfId="0" applyFont="1" applyFill="1" applyBorder="1" applyAlignment="1" applyProtection="1">
      <alignment horizontal="center" vertical="center" wrapText="1"/>
      <protection hidden="1"/>
    </xf>
    <xf numFmtId="0" fontId="7" fillId="14" borderId="60" xfId="0" applyFont="1" applyFill="1" applyBorder="1" applyAlignment="1" applyProtection="1">
      <alignment horizontal="center" vertical="center" wrapText="1"/>
      <protection hidden="1"/>
    </xf>
    <xf numFmtId="0" fontId="37" fillId="2" borderId="0" xfId="0" applyFont="1" applyFill="1" applyBorder="1" applyAlignment="1" applyProtection="1">
      <alignment horizontal="left" vertical="center"/>
      <protection hidden="1"/>
    </xf>
    <xf numFmtId="0" fontId="6" fillId="2" borderId="0" xfId="0" applyFont="1" applyFill="1" applyBorder="1" applyAlignment="1" applyProtection="1">
      <alignment vertical="center" wrapText="1"/>
      <protection hidden="1"/>
    </xf>
    <xf numFmtId="167" fontId="8" fillId="2" borderId="0" xfId="0" applyNumberFormat="1" applyFont="1" applyFill="1" applyBorder="1" applyAlignment="1" applyProtection="1">
      <protection hidden="1"/>
    </xf>
    <xf numFmtId="4" fontId="0" fillId="2" borderId="0" xfId="0" applyNumberFormat="1" applyFill="1" applyBorder="1" applyAlignment="1" applyProtection="1">
      <protection hidden="1"/>
    </xf>
    <xf numFmtId="3" fontId="8" fillId="2" borderId="0" xfId="0" applyNumberFormat="1" applyFont="1" applyFill="1" applyBorder="1" applyAlignment="1" applyProtection="1">
      <protection hidden="1"/>
    </xf>
    <xf numFmtId="3" fontId="11" fillId="2" borderId="0" xfId="0" applyNumberFormat="1" applyFont="1" applyFill="1" applyBorder="1" applyAlignment="1" applyProtection="1">
      <protection hidden="1"/>
    </xf>
    <xf numFmtId="3" fontId="0" fillId="2" borderId="0" xfId="0" applyNumberFormat="1" applyFont="1" applyFill="1" applyBorder="1" applyAlignment="1" applyProtection="1">
      <protection hidden="1"/>
    </xf>
    <xf numFmtId="0" fontId="7" fillId="0" borderId="17" xfId="0" applyFont="1" applyFill="1" applyBorder="1" applyAlignment="1" applyProtection="1">
      <alignment horizontal="center" vertical="center" wrapText="1"/>
      <protection hidden="1"/>
    </xf>
    <xf numFmtId="167" fontId="0" fillId="14" borderId="61" xfId="0" quotePrefix="1" applyNumberFormat="1" applyFill="1" applyBorder="1" applyAlignment="1" applyProtection="1">
      <alignment horizontal="center" vertical="center"/>
      <protection hidden="1"/>
    </xf>
    <xf numFmtId="0" fontId="1" fillId="0" borderId="41" xfId="0" applyFont="1" applyBorder="1" applyAlignment="1" applyProtection="1">
      <alignment vertical="center" wrapText="1"/>
      <protection hidden="1"/>
    </xf>
    <xf numFmtId="167" fontId="4" fillId="5" borderId="16" xfId="1" applyNumberFormat="1" applyFont="1" applyFill="1" applyBorder="1" applyAlignment="1" applyProtection="1">
      <alignment horizontal="center" vertical="center"/>
      <protection hidden="1"/>
    </xf>
    <xf numFmtId="167" fontId="0" fillId="14" borderId="31" xfId="0" applyNumberFormat="1" applyFill="1" applyBorder="1" applyAlignment="1" applyProtection="1">
      <alignment horizontal="center"/>
      <protection hidden="1"/>
    </xf>
    <xf numFmtId="167" fontId="0" fillId="14" borderId="33" xfId="0" applyNumberFormat="1" applyFill="1" applyBorder="1" applyAlignment="1" applyProtection="1">
      <alignment horizontal="center"/>
      <protection hidden="1"/>
    </xf>
    <xf numFmtId="167" fontId="0" fillId="14" borderId="34" xfId="0" applyNumberFormat="1" applyFill="1" applyBorder="1" applyAlignment="1" applyProtection="1">
      <alignment horizontal="center"/>
      <protection hidden="1"/>
    </xf>
    <xf numFmtId="167" fontId="0" fillId="14" borderId="33" xfId="0" applyNumberFormat="1" applyFill="1" applyBorder="1" applyAlignment="1" applyProtection="1">
      <alignment horizontal="center" vertical="center"/>
      <protection hidden="1"/>
    </xf>
    <xf numFmtId="167" fontId="0" fillId="14" borderId="22" xfId="0" applyNumberFormat="1" applyFill="1" applyBorder="1" applyAlignment="1" applyProtection="1">
      <alignment horizontal="center" vertical="center"/>
      <protection hidden="1"/>
    </xf>
    <xf numFmtId="167" fontId="0" fillId="12" borderId="26" xfId="0" applyNumberFormat="1" applyFill="1" applyBorder="1" applyAlignment="1" applyProtection="1">
      <alignment horizontal="center" vertical="center"/>
      <protection hidden="1"/>
    </xf>
    <xf numFmtId="167" fontId="0" fillId="14" borderId="31" xfId="0" quotePrefix="1" applyNumberFormat="1" applyFill="1" applyBorder="1" applyAlignment="1" applyProtection="1">
      <alignment horizontal="center"/>
      <protection hidden="1"/>
    </xf>
    <xf numFmtId="0" fontId="6" fillId="2" borderId="26" xfId="0" applyFont="1" applyFill="1" applyBorder="1" applyAlignment="1" applyProtection="1">
      <alignment horizontal="left" vertical="center" wrapText="1"/>
      <protection hidden="1"/>
    </xf>
    <xf numFmtId="4" fontId="0" fillId="0" borderId="3" xfId="0" applyNumberFormat="1" applyFill="1" applyBorder="1" applyAlignment="1" applyProtection="1">
      <alignment horizontal="center" vertical="center"/>
      <protection locked="0"/>
    </xf>
    <xf numFmtId="10" fontId="64" fillId="0" borderId="0" xfId="2" applyNumberFormat="1" applyFont="1" applyBorder="1" applyAlignment="1" applyProtection="1">
      <alignment horizontal="center" vertical="center"/>
      <protection hidden="1"/>
    </xf>
    <xf numFmtId="4" fontId="0" fillId="5" borderId="26" xfId="4" applyNumberFormat="1" applyFont="1" applyFill="1" applyBorder="1" applyAlignment="1" applyProtection="1">
      <alignment horizontal="center" vertical="center"/>
      <protection hidden="1"/>
    </xf>
    <xf numFmtId="0" fontId="19" fillId="14" borderId="0" xfId="0" applyFont="1" applyFill="1" applyBorder="1" applyAlignment="1" applyProtection="1">
      <alignment horizontal="left" vertical="center" wrapText="1"/>
      <protection hidden="1"/>
    </xf>
    <xf numFmtId="0" fontId="22" fillId="14" borderId="0" xfId="0" applyFont="1" applyFill="1" applyBorder="1" applyAlignment="1" applyProtection="1">
      <alignment horizontal="left" vertical="center" wrapText="1"/>
      <protection hidden="1"/>
    </xf>
    <xf numFmtId="0" fontId="49" fillId="2" borderId="1" xfId="0" applyFont="1" applyFill="1" applyBorder="1" applyProtection="1"/>
    <xf numFmtId="0" fontId="49" fillId="0" borderId="15" xfId="0" applyFont="1" applyFill="1" applyBorder="1" applyAlignment="1" applyProtection="1">
      <alignment vertical="top"/>
    </xf>
    <xf numFmtId="0" fontId="6" fillId="0" borderId="0" xfId="0" applyFont="1" applyFill="1" applyBorder="1" applyAlignment="1" applyProtection="1">
      <alignment vertical="top"/>
    </xf>
    <xf numFmtId="0" fontId="15" fillId="0" borderId="0" xfId="0" applyFont="1" applyFill="1" applyBorder="1" applyAlignment="1" applyProtection="1">
      <alignment vertical="top"/>
    </xf>
    <xf numFmtId="0" fontId="0" fillId="0" borderId="0" xfId="0" applyFont="1" applyFill="1" applyBorder="1" applyProtection="1"/>
    <xf numFmtId="0" fontId="49"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50" fillId="0" borderId="15" xfId="0" applyFont="1" applyFill="1" applyBorder="1" applyAlignment="1" applyProtection="1">
      <alignment vertical="center"/>
    </xf>
    <xf numFmtId="0" fontId="50" fillId="0" borderId="15" xfId="0" applyFont="1" applyFill="1" applyBorder="1" applyAlignment="1" applyProtection="1">
      <alignment vertical="center" wrapText="1"/>
    </xf>
    <xf numFmtId="0" fontId="50" fillId="0" borderId="0" xfId="0" applyFont="1" applyFill="1" applyBorder="1" applyAlignment="1" applyProtection="1">
      <alignment vertical="top"/>
    </xf>
    <xf numFmtId="0" fontId="50" fillId="0" borderId="15" xfId="0" applyFont="1" applyFill="1" applyBorder="1" applyAlignment="1" applyProtection="1">
      <alignment vertical="top"/>
    </xf>
    <xf numFmtId="0" fontId="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50" fillId="0" borderId="0" xfId="0" applyFont="1" applyFill="1" applyBorder="1" applyAlignment="1" applyProtection="1">
      <alignment vertical="center" wrapText="1"/>
    </xf>
    <xf numFmtId="0" fontId="0" fillId="2" borderId="0" xfId="0" applyFont="1" applyFill="1" applyBorder="1" applyProtection="1"/>
    <xf numFmtId="0" fontId="6" fillId="2" borderId="0" xfId="0" applyFont="1" applyFill="1" applyBorder="1" applyProtection="1"/>
    <xf numFmtId="0" fontId="50" fillId="2" borderId="0" xfId="0" applyFont="1" applyFill="1" applyBorder="1" applyProtection="1"/>
    <xf numFmtId="0" fontId="50" fillId="2" borderId="15" xfId="0" applyFont="1" applyFill="1" applyBorder="1" applyProtection="1"/>
    <xf numFmtId="0" fontId="49" fillId="2" borderId="0" xfId="0" applyFont="1" applyFill="1" applyBorder="1" applyProtection="1"/>
    <xf numFmtId="0" fontId="52" fillId="2" borderId="15" xfId="0" applyFont="1" applyFill="1" applyBorder="1" applyAlignment="1" applyProtection="1">
      <alignment horizontal="right" vertical="center"/>
    </xf>
    <xf numFmtId="0" fontId="11" fillId="2" borderId="2" xfId="0" applyFont="1" applyFill="1" applyBorder="1" applyAlignment="1" applyProtection="1"/>
    <xf numFmtId="0" fontId="0" fillId="0" borderId="8" xfId="0" applyFont="1" applyBorder="1" applyAlignment="1" applyProtection="1">
      <alignment wrapText="1"/>
    </xf>
    <xf numFmtId="0" fontId="57" fillId="2" borderId="8" xfId="0" applyFont="1" applyFill="1" applyBorder="1" applyAlignment="1" applyProtection="1">
      <alignment horizontal="center" vertical="center"/>
    </xf>
    <xf numFmtId="0" fontId="49" fillId="0" borderId="8" xfId="0" applyFont="1" applyBorder="1" applyAlignment="1" applyProtection="1">
      <alignment wrapText="1"/>
    </xf>
    <xf numFmtId="0" fontId="49" fillId="2" borderId="8" xfId="0" applyFont="1" applyFill="1" applyBorder="1" applyProtection="1"/>
    <xf numFmtId="0" fontId="52" fillId="2" borderId="9" xfId="0" applyFont="1" applyFill="1" applyBorder="1" applyAlignment="1" applyProtection="1">
      <alignment horizontal="right" vertical="center"/>
    </xf>
    <xf numFmtId="4" fontId="0" fillId="0" borderId="0" xfId="0" applyNumberForma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locked="0"/>
    </xf>
    <xf numFmtId="167" fontId="0" fillId="12" borderId="26" xfId="0" applyNumberFormat="1" applyFill="1" applyBorder="1" applyAlignment="1" applyProtection="1">
      <alignment vertical="center"/>
      <protection hidden="1"/>
    </xf>
    <xf numFmtId="0" fontId="0" fillId="0" borderId="0" xfId="0" applyBorder="1"/>
    <xf numFmtId="0" fontId="6" fillId="8" borderId="0" xfId="0" applyFont="1" applyFill="1" applyBorder="1"/>
    <xf numFmtId="0" fontId="6" fillId="8" borderId="0" xfId="0" applyFont="1" applyFill="1" applyBorder="1" applyAlignment="1">
      <alignment vertical="center"/>
    </xf>
    <xf numFmtId="0" fontId="0" fillId="5" borderId="0" xfId="0" applyFill="1" applyBorder="1" applyAlignment="1">
      <alignment horizontal="center" vertical="center"/>
    </xf>
    <xf numFmtId="14" fontId="0" fillId="5" borderId="0" xfId="0" applyNumberFormat="1" applyFill="1" applyBorder="1" applyAlignment="1">
      <alignment horizontal="center" vertical="center"/>
    </xf>
    <xf numFmtId="44" fontId="0" fillId="5" borderId="0" xfId="0" applyNumberFormat="1" applyFill="1" applyBorder="1" applyAlignment="1">
      <alignment horizontal="center" vertical="center"/>
    </xf>
    <xf numFmtId="0" fontId="0" fillId="3" borderId="0" xfId="0" applyFill="1" applyBorder="1" applyAlignment="1">
      <alignment horizontal="center" vertical="center"/>
    </xf>
    <xf numFmtId="14" fontId="0" fillId="3" borderId="0" xfId="0" applyNumberFormat="1" applyFill="1" applyBorder="1" applyAlignment="1">
      <alignment horizontal="center" vertical="center"/>
    </xf>
    <xf numFmtId="44" fontId="0" fillId="3" borderId="0" xfId="0" applyNumberFormat="1" applyFill="1" applyBorder="1" applyAlignment="1">
      <alignment horizontal="center" vertical="center"/>
    </xf>
    <xf numFmtId="0" fontId="0" fillId="5" borderId="0" xfId="0" applyFill="1" applyAlignment="1">
      <alignment horizontal="center" vertical="center"/>
    </xf>
    <xf numFmtId="14" fontId="0" fillId="5" borderId="0" xfId="0" applyNumberFormat="1" applyFill="1" applyAlignment="1">
      <alignment horizontal="center" vertical="center"/>
    </xf>
    <xf numFmtId="44" fontId="0" fillId="5" borderId="0" xfId="0" applyNumberFormat="1" applyFill="1" applyAlignment="1">
      <alignment horizontal="center" vertical="center"/>
    </xf>
    <xf numFmtId="0" fontId="0" fillId="3" borderId="0" xfId="0" applyFill="1" applyAlignment="1">
      <alignment horizontal="center" vertical="center"/>
    </xf>
    <xf numFmtId="14" fontId="0" fillId="3" borderId="0" xfId="0" applyNumberFormat="1" applyFill="1" applyAlignment="1">
      <alignment horizontal="center" vertical="center"/>
    </xf>
    <xf numFmtId="44" fontId="0" fillId="3" borderId="0" xfId="0" applyNumberFormat="1" applyFill="1" applyAlignment="1">
      <alignment horizontal="center" vertical="center"/>
    </xf>
    <xf numFmtId="0" fontId="6" fillId="0" borderId="0" xfId="0" applyFont="1" applyFill="1" applyBorder="1" applyAlignment="1" applyProtection="1"/>
    <xf numFmtId="0" fontId="15" fillId="0" borderId="0" xfId="0" applyFont="1" applyFill="1" applyBorder="1" applyAlignment="1" applyProtection="1"/>
    <xf numFmtId="0" fontId="0" fillId="0" borderId="0" xfId="0" applyFont="1" applyAlignment="1">
      <alignment wrapText="1"/>
    </xf>
    <xf numFmtId="0" fontId="5" fillId="0" borderId="0" xfId="0" applyFont="1" applyBorder="1"/>
    <xf numFmtId="0" fontId="5" fillId="0" borderId="0" xfId="0" applyFont="1"/>
    <xf numFmtId="44" fontId="5" fillId="0" borderId="0" xfId="0" quotePrefix="1" applyNumberFormat="1" applyFont="1"/>
    <xf numFmtId="14" fontId="5" fillId="0" borderId="0" xfId="0" applyNumberFormat="1" applyFont="1"/>
    <xf numFmtId="0" fontId="49" fillId="2" borderId="0" xfId="0" applyFont="1" applyFill="1" applyProtection="1"/>
    <xf numFmtId="0" fontId="54" fillId="2" borderId="0" xfId="0" applyFont="1" applyFill="1" applyAlignment="1" applyProtection="1">
      <alignment vertical="center"/>
    </xf>
    <xf numFmtId="0" fontId="49"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wrapText="1"/>
    </xf>
    <xf numFmtId="0" fontId="56" fillId="2" borderId="0" xfId="0" applyFont="1" applyFill="1" applyBorder="1" applyProtection="1"/>
    <xf numFmtId="3" fontId="49" fillId="2" borderId="0" xfId="0" applyNumberFormat="1" applyFont="1" applyFill="1" applyBorder="1" applyProtection="1"/>
    <xf numFmtId="0" fontId="49" fillId="2" borderId="0" xfId="0" applyFont="1" applyFill="1" applyBorder="1" applyAlignment="1" applyProtection="1"/>
    <xf numFmtId="0" fontId="51" fillId="2" borderId="0" xfId="0" applyFont="1" applyFill="1" applyBorder="1" applyAlignment="1" applyProtection="1">
      <alignment horizontal="right"/>
    </xf>
    <xf numFmtId="0" fontId="60" fillId="0" borderId="0" xfId="0" applyFont="1" applyFill="1" applyBorder="1" applyAlignment="1" applyProtection="1">
      <alignment vertical="center"/>
    </xf>
    <xf numFmtId="0" fontId="0" fillId="0" borderId="0" xfId="0" applyProtection="1"/>
    <xf numFmtId="0" fontId="6" fillId="0" borderId="16" xfId="0" applyFont="1" applyBorder="1" applyAlignment="1" applyProtection="1">
      <alignment horizontal="center" vertical="center"/>
    </xf>
    <xf numFmtId="0" fontId="6" fillId="0" borderId="30" xfId="0" applyFont="1" applyBorder="1" applyAlignment="1" applyProtection="1">
      <alignment horizontal="center" vertical="center"/>
    </xf>
    <xf numFmtId="0" fontId="49" fillId="0" borderId="51" xfId="0" applyFont="1" applyBorder="1" applyAlignment="1" applyProtection="1">
      <alignment vertical="center" wrapText="1"/>
    </xf>
    <xf numFmtId="0" fontId="49" fillId="0" borderId="61" xfId="0" applyFont="1" applyBorder="1" applyAlignment="1" applyProtection="1">
      <alignment horizontal="center" vertical="center" wrapText="1"/>
    </xf>
    <xf numFmtId="3" fontId="49" fillId="12" borderId="36" xfId="0" applyNumberFormat="1" applyFont="1" applyFill="1" applyBorder="1" applyAlignment="1" applyProtection="1">
      <alignment horizontal="center" vertical="center" wrapText="1"/>
    </xf>
    <xf numFmtId="3" fontId="49" fillId="12" borderId="52" xfId="0" applyNumberFormat="1" applyFont="1" applyFill="1" applyBorder="1" applyAlignment="1" applyProtection="1">
      <alignment horizontal="center" vertical="center" wrapText="1"/>
    </xf>
    <xf numFmtId="0" fontId="49" fillId="0" borderId="23" xfId="0" applyFont="1" applyBorder="1" applyAlignment="1" applyProtection="1">
      <alignment vertical="center" wrapText="1"/>
    </xf>
    <xf numFmtId="0" fontId="49" fillId="0" borderId="18" xfId="0" applyFont="1" applyBorder="1" applyAlignment="1" applyProtection="1">
      <alignment horizontal="center" vertical="center" wrapText="1"/>
    </xf>
    <xf numFmtId="3" fontId="49" fillId="12" borderId="56" xfId="0" applyNumberFormat="1" applyFont="1" applyFill="1" applyBorder="1" applyAlignment="1" applyProtection="1">
      <alignment horizontal="center" vertical="center" wrapText="1"/>
    </xf>
    <xf numFmtId="3" fontId="49" fillId="12" borderId="49" xfId="0" applyNumberFormat="1" applyFont="1" applyFill="1" applyBorder="1" applyAlignment="1" applyProtection="1">
      <alignment horizontal="center" vertical="center" wrapText="1"/>
    </xf>
    <xf numFmtId="0" fontId="49" fillId="0" borderId="24" xfId="0" applyFont="1" applyBorder="1" applyAlignment="1" applyProtection="1">
      <alignment vertical="center" wrapText="1"/>
    </xf>
    <xf numFmtId="0" fontId="49" fillId="0" borderId="29" xfId="0" applyFont="1" applyBorder="1" applyAlignment="1" applyProtection="1">
      <alignment horizontal="center" vertical="center" wrapText="1"/>
    </xf>
    <xf numFmtId="3" fontId="49" fillId="0" borderId="4" xfId="0" applyNumberFormat="1" applyFont="1" applyFill="1" applyBorder="1" applyAlignment="1" applyProtection="1">
      <alignment horizontal="center" vertical="center" wrapText="1"/>
    </xf>
    <xf numFmtId="3" fontId="49" fillId="0" borderId="21" xfId="0" applyNumberFormat="1" applyFont="1" applyFill="1" applyBorder="1" applyAlignment="1" applyProtection="1">
      <alignment horizontal="center" vertical="center" wrapText="1"/>
    </xf>
    <xf numFmtId="0" fontId="6" fillId="14" borderId="73" xfId="0" applyFont="1" applyFill="1" applyBorder="1" applyAlignment="1" applyProtection="1">
      <alignment horizontal="center" vertical="center"/>
    </xf>
    <xf numFmtId="0" fontId="0" fillId="0" borderId="17" xfId="0" applyBorder="1" applyAlignment="1" applyProtection="1">
      <alignment horizontal="center" vertical="center"/>
      <protection hidden="1"/>
    </xf>
    <xf numFmtId="0" fontId="49" fillId="0" borderId="0" xfId="0" applyFont="1" applyFill="1" applyAlignment="1" applyProtection="1">
      <alignment vertical="top"/>
    </xf>
    <xf numFmtId="0" fontId="50" fillId="2" borderId="0" xfId="0" applyFont="1" applyFill="1" applyAlignment="1" applyProtection="1">
      <alignment horizontal="left" vertical="top"/>
    </xf>
    <xf numFmtId="0" fontId="50" fillId="0" borderId="0" xfId="0" applyFont="1" applyFill="1" applyAlignment="1" applyProtection="1">
      <alignment vertical="center"/>
    </xf>
    <xf numFmtId="0" fontId="50" fillId="2" borderId="0" xfId="0" applyFont="1" applyFill="1" applyAlignment="1" applyProtection="1">
      <alignment horizontal="left" vertical="center" wrapText="1"/>
    </xf>
    <xf numFmtId="0" fontId="50" fillId="0" borderId="0" xfId="0" applyFont="1" applyFill="1" applyAlignment="1" applyProtection="1">
      <alignment vertical="center" wrapText="1"/>
    </xf>
    <xf numFmtId="0" fontId="50" fillId="0" borderId="0" xfId="0" applyFont="1" applyFill="1" applyAlignment="1" applyProtection="1">
      <alignment horizontal="left" vertical="center" wrapText="1"/>
    </xf>
    <xf numFmtId="0" fontId="49" fillId="0" borderId="0" xfId="0" applyFont="1" applyFill="1" applyAlignment="1" applyProtection="1">
      <alignment vertical="center" wrapText="1"/>
    </xf>
    <xf numFmtId="0" fontId="49" fillId="0" borderId="0" xfId="0" applyFont="1" applyFill="1" applyBorder="1" applyAlignment="1" applyProtection="1">
      <alignment vertical="center" wrapText="1"/>
    </xf>
    <xf numFmtId="0" fontId="50" fillId="2" borderId="0" xfId="0" applyFont="1" applyFill="1" applyAlignment="1" applyProtection="1">
      <alignment horizontal="left" vertical="center"/>
    </xf>
    <xf numFmtId="0" fontId="50" fillId="0" borderId="0" xfId="0" applyFont="1" applyFill="1" applyAlignment="1" applyProtection="1">
      <alignment vertical="top"/>
    </xf>
    <xf numFmtId="0" fontId="50" fillId="2" borderId="0" xfId="0" applyFont="1" applyFill="1" applyAlignment="1" applyProtection="1">
      <alignment vertical="top"/>
    </xf>
    <xf numFmtId="0" fontId="49" fillId="0" borderId="0" xfId="0" applyFont="1" applyFill="1" applyAlignment="1" applyProtection="1">
      <alignment vertical="center"/>
    </xf>
    <xf numFmtId="0" fontId="49" fillId="2" borderId="0" xfId="0" applyFont="1" applyFill="1" applyBorder="1" applyAlignment="1" applyProtection="1">
      <alignment wrapText="1"/>
    </xf>
    <xf numFmtId="0" fontId="53" fillId="2" borderId="0" xfId="0" applyFont="1" applyFill="1" applyBorder="1" applyAlignment="1" applyProtection="1">
      <alignment horizontal="center" vertical="center"/>
    </xf>
    <xf numFmtId="0" fontId="11" fillId="13" borderId="3"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4" fontId="0" fillId="0" borderId="3" xfId="0" applyNumberFormat="1" applyBorder="1" applyAlignment="1" applyProtection="1">
      <alignment horizontal="center" vertical="center"/>
      <protection locked="0"/>
    </xf>
    <xf numFmtId="0" fontId="23" fillId="16" borderId="44" xfId="0" applyFont="1" applyFill="1" applyBorder="1" applyAlignment="1" applyProtection="1">
      <alignment horizontal="center" vertical="center" wrapText="1"/>
      <protection hidden="1"/>
    </xf>
    <xf numFmtId="0" fontId="7" fillId="14" borderId="41" xfId="0" applyFont="1" applyFill="1" applyBorder="1" applyAlignment="1" applyProtection="1">
      <alignment horizontal="center" vertical="center" wrapText="1"/>
      <protection hidden="1"/>
    </xf>
    <xf numFmtId="4" fontId="0" fillId="0" borderId="3" xfId="0" applyNumberFormat="1" applyFill="1" applyBorder="1" applyAlignment="1" applyProtection="1">
      <alignment horizontal="left" vertical="center"/>
      <protection locked="0" hidden="1"/>
    </xf>
    <xf numFmtId="4" fontId="0" fillId="0" borderId="3" xfId="0" applyNumberFormat="1" applyFill="1" applyBorder="1" applyAlignment="1" applyProtection="1">
      <alignment horizontal="center" vertical="center"/>
      <protection locked="0" hidden="1"/>
    </xf>
    <xf numFmtId="0" fontId="19" fillId="14" borderId="1" xfId="0" quotePrefix="1" applyFont="1" applyFill="1" applyBorder="1" applyAlignment="1" applyProtection="1">
      <alignment vertical="center" wrapText="1"/>
      <protection hidden="1"/>
    </xf>
    <xf numFmtId="0" fontId="19" fillId="14" borderId="0" xfId="0" quotePrefix="1" applyFont="1" applyFill="1" applyBorder="1" applyAlignment="1" applyProtection="1">
      <alignment vertical="center" wrapText="1"/>
      <protection hidden="1"/>
    </xf>
    <xf numFmtId="0" fontId="22" fillId="14" borderId="0" xfId="0" applyFont="1" applyFill="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40" fillId="2" borderId="0" xfId="0" applyFont="1" applyFill="1" applyBorder="1" applyAlignment="1" applyProtection="1">
      <alignment horizontal="center" vertical="center"/>
      <protection hidden="1"/>
    </xf>
    <xf numFmtId="0" fontId="67" fillId="0" borderId="5" xfId="0" applyFont="1" applyBorder="1" applyAlignment="1" applyProtection="1">
      <alignment vertical="center" wrapText="1"/>
      <protection hidden="1"/>
    </xf>
    <xf numFmtId="3" fontId="67" fillId="0" borderId="5" xfId="4" applyNumberFormat="1" applyFont="1" applyFill="1" applyBorder="1" applyAlignment="1" applyProtection="1">
      <alignment vertical="center"/>
      <protection hidden="1"/>
    </xf>
    <xf numFmtId="0" fontId="67" fillId="0" borderId="5" xfId="0" applyFont="1" applyFill="1" applyBorder="1" applyAlignment="1" applyProtection="1">
      <alignment vertical="center" wrapText="1"/>
      <protection hidden="1"/>
    </xf>
    <xf numFmtId="0" fontId="19" fillId="14" borderId="15" xfId="0" quotePrefix="1" applyFont="1" applyFill="1" applyBorder="1" applyAlignment="1" applyProtection="1">
      <alignment vertical="center" wrapText="1"/>
      <protection hidden="1"/>
    </xf>
    <xf numFmtId="0" fontId="7" fillId="0" borderId="6" xfId="0" applyFont="1" applyBorder="1" applyAlignment="1" applyProtection="1">
      <alignment horizontal="center" wrapText="1"/>
      <protection hidden="1"/>
    </xf>
    <xf numFmtId="0" fontId="15" fillId="0" borderId="0" xfId="0" applyFont="1" applyBorder="1" applyProtection="1">
      <protection hidden="1"/>
    </xf>
    <xf numFmtId="0" fontId="15" fillId="0" borderId="15" xfId="0" applyFont="1" applyBorder="1" applyProtection="1">
      <protection hidden="1"/>
    </xf>
    <xf numFmtId="0" fontId="15" fillId="0" borderId="35" xfId="0" applyFont="1" applyBorder="1" applyProtection="1">
      <protection hidden="1"/>
    </xf>
    <xf numFmtId="0" fontId="15" fillId="0" borderId="0" xfId="0" applyFont="1" applyBorder="1" applyAlignment="1"/>
    <xf numFmtId="0" fontId="15" fillId="0" borderId="15" xfId="0" applyFont="1" applyBorder="1" applyAlignment="1"/>
    <xf numFmtId="0" fontId="15" fillId="0" borderId="35" xfId="0" applyFont="1" applyBorder="1" applyAlignment="1" applyProtection="1">
      <protection hidden="1"/>
    </xf>
    <xf numFmtId="0" fontId="15" fillId="0" borderId="0" xfId="0" applyFont="1" applyBorder="1" applyAlignment="1" applyProtection="1">
      <alignment vertical="center"/>
      <protection hidden="1"/>
    </xf>
    <xf numFmtId="0" fontId="15" fillId="0" borderId="15" xfId="0" applyFont="1" applyBorder="1" applyAlignment="1" applyProtection="1">
      <alignment vertical="center" wrapText="1"/>
      <protection hidden="1"/>
    </xf>
    <xf numFmtId="0" fontId="15" fillId="0" borderId="35" xfId="0" applyFont="1" applyBorder="1" applyAlignment="1" applyProtection="1">
      <alignment vertical="center" wrapText="1"/>
      <protection hidden="1"/>
    </xf>
    <xf numFmtId="0" fontId="15" fillId="0" borderId="0" xfId="0" applyFont="1" applyBorder="1" applyAlignment="1" applyProtection="1">
      <protection hidden="1"/>
    </xf>
    <xf numFmtId="0" fontId="15" fillId="0" borderId="15" xfId="0" applyFont="1" applyBorder="1" applyAlignment="1" applyProtection="1">
      <protection hidden="1"/>
    </xf>
    <xf numFmtId="0" fontId="15" fillId="0" borderId="8" xfId="0" applyFont="1" applyBorder="1" applyProtection="1">
      <protection hidden="1"/>
    </xf>
    <xf numFmtId="0" fontId="15" fillId="0" borderId="9" xfId="0" applyFont="1" applyBorder="1" applyProtection="1">
      <protection hidden="1"/>
    </xf>
    <xf numFmtId="0" fontId="15" fillId="0" borderId="22" xfId="0" applyFont="1" applyBorder="1" applyProtection="1">
      <protection hidden="1"/>
    </xf>
    <xf numFmtId="0" fontId="15" fillId="0" borderId="8" xfId="0" applyFont="1" applyBorder="1" applyAlignment="1" applyProtection="1">
      <alignment horizontal="center"/>
      <protection hidden="1"/>
    </xf>
    <xf numFmtId="0" fontId="15" fillId="0" borderId="1" xfId="0" applyFont="1" applyBorder="1" applyAlignment="1" applyProtection="1">
      <protection hidden="1"/>
    </xf>
    <xf numFmtId="0" fontId="15" fillId="0" borderId="9" xfId="0" applyFont="1" applyBorder="1" applyAlignment="1" applyProtection="1">
      <alignment horizontal="center"/>
      <protection hidden="1"/>
    </xf>
    <xf numFmtId="0" fontId="15" fillId="0" borderId="8" xfId="0" applyFont="1" applyBorder="1" applyAlignment="1" applyProtection="1">
      <alignment horizontal="left"/>
      <protection hidden="1"/>
    </xf>
    <xf numFmtId="0" fontId="40" fillId="2" borderId="5" xfId="0" applyFont="1" applyFill="1" applyBorder="1" applyAlignment="1" applyProtection="1">
      <alignment horizontal="center" vertical="center"/>
      <protection hidden="1"/>
    </xf>
    <xf numFmtId="0" fontId="40" fillId="2" borderId="8" xfId="0" applyFont="1" applyFill="1" applyBorder="1" applyAlignment="1" applyProtection="1">
      <alignment horizontal="center" vertical="center"/>
      <protection hidden="1"/>
    </xf>
    <xf numFmtId="0" fontId="40" fillId="2" borderId="0" xfId="0" applyFont="1" applyFill="1" applyBorder="1" applyAlignment="1" applyProtection="1">
      <alignment vertical="center"/>
      <protection hidden="1"/>
    </xf>
    <xf numFmtId="0" fontId="38" fillId="0" borderId="0" xfId="0" applyFont="1" applyBorder="1" applyAlignment="1" applyProtection="1">
      <protection hidden="1"/>
    </xf>
    <xf numFmtId="0" fontId="14" fillId="0" borderId="0" xfId="0" applyFont="1" applyBorder="1" applyAlignment="1" applyProtection="1">
      <protection hidden="1"/>
    </xf>
    <xf numFmtId="0" fontId="19" fillId="14" borderId="0" xfId="0" applyFont="1" applyFill="1" applyBorder="1" applyAlignment="1" applyProtection="1">
      <alignment horizontal="left" vertical="center" wrapText="1"/>
      <protection hidden="1"/>
    </xf>
    <xf numFmtId="0" fontId="19" fillId="14" borderId="1" xfId="0" quotePrefix="1" applyFont="1" applyFill="1" applyBorder="1" applyAlignment="1" applyProtection="1">
      <alignment horizontal="left" vertical="center" wrapText="1"/>
      <protection hidden="1"/>
    </xf>
    <xf numFmtId="0" fontId="19" fillId="14" borderId="1" xfId="0" quotePrefix="1" applyFont="1" applyFill="1" applyBorder="1" applyAlignment="1" applyProtection="1">
      <alignment vertical="center" wrapText="1"/>
      <protection hidden="1"/>
    </xf>
    <xf numFmtId="0" fontId="19" fillId="14" borderId="0" xfId="0" quotePrefix="1" applyFont="1" applyFill="1" applyBorder="1" applyAlignment="1" applyProtection="1">
      <alignment vertical="center" wrapText="1"/>
      <protection hidden="1"/>
    </xf>
    <xf numFmtId="0" fontId="0" fillId="14" borderId="0" xfId="0" applyFill="1" applyBorder="1" applyAlignment="1" applyProtection="1">
      <alignment vertical="center" wrapText="1"/>
      <protection hidden="1"/>
    </xf>
    <xf numFmtId="0" fontId="0" fillId="14" borderId="15" xfId="0" applyFill="1" applyBorder="1" applyAlignment="1" applyProtection="1">
      <alignment vertical="center" wrapText="1"/>
      <protection hidden="1"/>
    </xf>
    <xf numFmtId="0" fontId="12" fillId="0" borderId="37" xfId="0" applyFont="1" applyBorder="1" applyAlignment="1" applyProtection="1">
      <alignment vertical="center"/>
      <protection hidden="1"/>
    </xf>
    <xf numFmtId="0" fontId="10" fillId="0" borderId="10" xfId="0" applyFont="1" applyBorder="1" applyAlignment="1" applyProtection="1">
      <alignment horizontal="center" vertical="center" wrapText="1"/>
      <protection locked="0"/>
    </xf>
    <xf numFmtId="0" fontId="0" fillId="14" borderId="1" xfId="0" applyFill="1" applyBorder="1" applyAlignment="1" applyProtection="1">
      <alignment wrapText="1"/>
      <protection hidden="1"/>
    </xf>
    <xf numFmtId="167" fontId="0" fillId="14" borderId="0" xfId="0" applyNumberFormat="1" applyFont="1" applyFill="1" applyBorder="1" applyAlignment="1" applyProtection="1">
      <alignment horizontal="right"/>
      <protection hidden="1"/>
    </xf>
    <xf numFmtId="0" fontId="0" fillId="14" borderId="0" xfId="0" applyFill="1" applyBorder="1" applyAlignment="1" applyProtection="1">
      <protection hidden="1"/>
    </xf>
    <xf numFmtId="0" fontId="6" fillId="14" borderId="0" xfId="0" applyFont="1" applyFill="1" applyBorder="1" applyAlignment="1" applyProtection="1">
      <protection hidden="1"/>
    </xf>
    <xf numFmtId="0" fontId="6" fillId="14" borderId="0" xfId="0" applyFont="1" applyFill="1" applyBorder="1" applyAlignment="1" applyProtection="1">
      <alignment horizontal="center" wrapText="1"/>
      <protection hidden="1"/>
    </xf>
    <xf numFmtId="0" fontId="0" fillId="14" borderId="1" xfId="0" applyFont="1" applyFill="1" applyBorder="1" applyAlignment="1" applyProtection="1">
      <alignment horizontal="right" vertical="center" wrapText="1"/>
      <protection hidden="1"/>
    </xf>
    <xf numFmtId="3" fontId="0" fillId="14" borderId="0" xfId="0" applyNumberFormat="1" applyFont="1" applyFill="1" applyBorder="1" applyAlignment="1" applyProtection="1">
      <alignment horizontal="right"/>
      <protection hidden="1"/>
    </xf>
    <xf numFmtId="3" fontId="0" fillId="14" borderId="0" xfId="0" applyNumberFormat="1" applyFont="1" applyFill="1" applyBorder="1" applyAlignment="1" applyProtection="1">
      <alignment horizontal="left"/>
      <protection hidden="1"/>
    </xf>
    <xf numFmtId="3" fontId="6" fillId="14" borderId="0" xfId="0" applyNumberFormat="1" applyFont="1" applyFill="1" applyBorder="1" applyAlignment="1" applyProtection="1">
      <protection hidden="1"/>
    </xf>
    <xf numFmtId="0" fontId="0" fillId="14" borderId="1" xfId="0" applyFont="1" applyFill="1" applyBorder="1" applyAlignment="1" applyProtection="1">
      <alignment horizontal="right"/>
      <protection hidden="1"/>
    </xf>
    <xf numFmtId="3" fontId="0" fillId="14" borderId="0" xfId="0" applyNumberFormat="1" applyFont="1" applyFill="1" applyBorder="1" applyAlignment="1" applyProtection="1">
      <protection hidden="1"/>
    </xf>
    <xf numFmtId="3" fontId="6" fillId="14" borderId="0" xfId="0" applyNumberFormat="1" applyFont="1" applyFill="1" applyBorder="1" applyAlignment="1" applyProtection="1">
      <alignment horizontal="center" wrapText="1"/>
      <protection hidden="1"/>
    </xf>
    <xf numFmtId="0" fontId="15" fillId="20" borderId="0" xfId="0" applyFont="1" applyFill="1" applyBorder="1" applyAlignment="1" applyProtection="1">
      <alignment vertical="center"/>
      <protection hidden="1"/>
    </xf>
    <xf numFmtId="0" fontId="15" fillId="20" borderId="15" xfId="0" applyFont="1" applyFill="1" applyBorder="1" applyAlignment="1" applyProtection="1">
      <alignment vertical="center"/>
      <protection hidden="1"/>
    </xf>
    <xf numFmtId="0" fontId="22" fillId="15" borderId="56" xfId="0" applyFont="1" applyFill="1" applyBorder="1" applyAlignment="1" applyProtection="1">
      <alignment vertical="center" wrapText="1"/>
      <protection hidden="1"/>
    </xf>
    <xf numFmtId="0" fontId="22" fillId="15" borderId="46" xfId="0" applyFont="1" applyFill="1" applyBorder="1" applyAlignment="1" applyProtection="1">
      <alignment vertical="center" wrapText="1"/>
      <protection hidden="1"/>
    </xf>
    <xf numFmtId="0" fontId="15" fillId="15" borderId="46" xfId="0" applyFont="1" applyFill="1" applyBorder="1" applyAlignment="1" applyProtection="1">
      <alignment vertical="center"/>
      <protection hidden="1"/>
    </xf>
    <xf numFmtId="0" fontId="15" fillId="15" borderId="57" xfId="0" applyFont="1" applyFill="1" applyBorder="1" applyAlignment="1" applyProtection="1">
      <alignment vertical="center"/>
      <protection hidden="1"/>
    </xf>
    <xf numFmtId="0" fontId="27" fillId="15" borderId="1" xfId="0" applyFont="1" applyFill="1" applyBorder="1" applyAlignment="1" applyProtection="1">
      <alignment vertical="center" wrapText="1"/>
      <protection hidden="1"/>
    </xf>
    <xf numFmtId="0" fontId="26" fillId="15" borderId="0" xfId="0" applyFont="1" applyFill="1" applyBorder="1" applyAlignment="1" applyProtection="1">
      <alignment vertical="center"/>
      <protection hidden="1"/>
    </xf>
    <xf numFmtId="0" fontId="15" fillId="15" borderId="0" xfId="0" applyFont="1" applyFill="1" applyBorder="1" applyAlignment="1" applyProtection="1">
      <alignment vertical="center"/>
      <protection hidden="1"/>
    </xf>
    <xf numFmtId="0" fontId="15" fillId="15" borderId="15" xfId="0" applyFont="1" applyFill="1" applyBorder="1" applyAlignment="1" applyProtection="1">
      <alignment vertical="center"/>
      <protection hidden="1"/>
    </xf>
    <xf numFmtId="0" fontId="19" fillId="15" borderId="1" xfId="0" quotePrefix="1" applyFont="1" applyFill="1" applyBorder="1" applyAlignment="1" applyProtection="1">
      <alignment horizontal="left" vertical="center" wrapText="1"/>
      <protection hidden="1"/>
    </xf>
    <xf numFmtId="0" fontId="19" fillId="15" borderId="0" xfId="0" quotePrefix="1" applyFont="1" applyFill="1" applyBorder="1" applyAlignment="1" applyProtection="1">
      <alignment horizontal="left" vertical="center" wrapText="1"/>
      <protection hidden="1"/>
    </xf>
    <xf numFmtId="0" fontId="19" fillId="15" borderId="15" xfId="0" quotePrefix="1" applyFont="1" applyFill="1" applyBorder="1" applyAlignment="1" applyProtection="1">
      <alignment horizontal="left" vertical="center" wrapText="1"/>
      <protection hidden="1"/>
    </xf>
    <xf numFmtId="0" fontId="19" fillId="15" borderId="1" xfId="0" quotePrefix="1" applyFont="1" applyFill="1" applyBorder="1" applyAlignment="1" applyProtection="1">
      <alignment vertical="center" wrapText="1"/>
      <protection hidden="1"/>
    </xf>
    <xf numFmtId="0" fontId="22" fillId="15" borderId="0" xfId="0" applyFont="1" applyFill="1" applyBorder="1" applyAlignment="1" applyProtection="1">
      <alignment horizontal="center" vertical="center" wrapText="1"/>
      <protection hidden="1"/>
    </xf>
    <xf numFmtId="0" fontId="22" fillId="12" borderId="43" xfId="0" applyFont="1" applyFill="1" applyBorder="1" applyAlignment="1" applyProtection="1">
      <alignment vertical="center"/>
      <protection hidden="1"/>
    </xf>
    <xf numFmtId="0" fontId="19" fillId="12" borderId="19" xfId="0" applyFont="1" applyFill="1" applyBorder="1" applyAlignment="1" applyProtection="1">
      <alignment vertical="center"/>
      <protection hidden="1"/>
    </xf>
    <xf numFmtId="0" fontId="19" fillId="12" borderId="28" xfId="0" applyFont="1" applyFill="1" applyBorder="1" applyAlignment="1" applyProtection="1">
      <alignment vertical="center"/>
      <protection hidden="1"/>
    </xf>
    <xf numFmtId="0" fontId="19" fillId="12" borderId="56" xfId="0" applyFont="1" applyFill="1" applyBorder="1" applyAlignment="1" applyProtection="1">
      <alignment horizontal="center" vertical="center"/>
      <protection hidden="1"/>
    </xf>
    <xf numFmtId="0" fontId="19" fillId="12" borderId="46" xfId="0" applyFont="1" applyFill="1" applyBorder="1" applyAlignment="1" applyProtection="1">
      <alignment horizontal="center" vertical="center"/>
      <protection hidden="1"/>
    </xf>
    <xf numFmtId="0" fontId="15" fillId="12" borderId="46" xfId="0" applyFont="1" applyFill="1" applyBorder="1" applyAlignment="1" applyProtection="1">
      <alignment vertical="center"/>
      <protection hidden="1"/>
    </xf>
    <xf numFmtId="0" fontId="15" fillId="12" borderId="57" xfId="0" applyFont="1" applyFill="1" applyBorder="1" applyAlignment="1" applyProtection="1">
      <alignment vertical="center"/>
      <protection hidden="1"/>
    </xf>
    <xf numFmtId="0" fontId="22" fillId="12" borderId="1" xfId="0" applyFont="1" applyFill="1" applyBorder="1" applyAlignment="1" applyProtection="1">
      <alignment horizontal="left" vertical="center" wrapText="1"/>
      <protection hidden="1"/>
    </xf>
    <xf numFmtId="0" fontId="22" fillId="12" borderId="0" xfId="0" applyFont="1" applyFill="1" applyBorder="1" applyAlignment="1" applyProtection="1">
      <alignment horizontal="left" vertical="center" wrapText="1"/>
      <protection hidden="1"/>
    </xf>
    <xf numFmtId="0" fontId="22" fillId="12" borderId="15" xfId="0" applyFont="1" applyFill="1" applyBorder="1" applyAlignment="1" applyProtection="1">
      <alignment horizontal="left" vertical="center" wrapText="1"/>
      <protection hidden="1"/>
    </xf>
    <xf numFmtId="0" fontId="19" fillId="12" borderId="2" xfId="0" applyFont="1" applyFill="1" applyBorder="1" applyAlignment="1" applyProtection="1">
      <alignment vertical="center"/>
      <protection hidden="1"/>
    </xf>
    <xf numFmtId="0" fontId="20" fillId="12" borderId="8" xfId="0" applyFont="1" applyFill="1" applyBorder="1" applyAlignment="1" applyProtection="1">
      <alignment vertical="center"/>
      <protection hidden="1"/>
    </xf>
    <xf numFmtId="0" fontId="15" fillId="12" borderId="8" xfId="0" applyFont="1" applyFill="1" applyBorder="1" applyAlignment="1" applyProtection="1">
      <alignment vertical="center"/>
      <protection hidden="1"/>
    </xf>
    <xf numFmtId="0" fontId="15" fillId="12" borderId="9" xfId="0" applyFont="1" applyFill="1" applyBorder="1" applyAlignment="1" applyProtection="1">
      <alignment vertical="center"/>
      <protection hidden="1"/>
    </xf>
    <xf numFmtId="0" fontId="0" fillId="2" borderId="0" xfId="0" applyFont="1" applyFill="1" applyBorder="1" applyAlignment="1" applyProtection="1">
      <alignment horizontal="right" vertical="center" wrapText="1"/>
      <protection hidden="1"/>
    </xf>
    <xf numFmtId="0" fontId="0" fillId="2" borderId="0" xfId="0" applyFont="1" applyFill="1" applyBorder="1" applyAlignment="1" applyProtection="1">
      <alignment horizontal="right" vertical="center"/>
      <protection hidden="1"/>
    </xf>
    <xf numFmtId="2" fontId="0" fillId="14" borderId="0" xfId="0" applyNumberFormat="1" applyFont="1" applyFill="1" applyBorder="1" applyAlignment="1" applyProtection="1">
      <alignment horizontal="left"/>
      <protection hidden="1"/>
    </xf>
    <xf numFmtId="2" fontId="0" fillId="14" borderId="0" xfId="0" applyNumberFormat="1" applyFont="1" applyFill="1" applyBorder="1" applyAlignment="1" applyProtection="1">
      <protection hidden="1"/>
    </xf>
    <xf numFmtId="3" fontId="0" fillId="0" borderId="3" xfId="4" applyNumberFormat="1" applyFont="1" applyBorder="1" applyAlignment="1" applyProtection="1">
      <alignment horizontal="center" vertical="center"/>
      <protection hidden="1"/>
    </xf>
    <xf numFmtId="0" fontId="48" fillId="0" borderId="0" xfId="8" applyAlignment="1" applyProtection="1">
      <alignment horizontal="center" vertical="center" wrapText="1"/>
      <protection hidden="1"/>
    </xf>
    <xf numFmtId="0" fontId="73" fillId="0" borderId="0" xfId="8" applyFont="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6" fillId="2" borderId="26" xfId="0" applyFont="1" applyFill="1" applyBorder="1" applyAlignment="1" applyProtection="1">
      <alignment horizontal="center"/>
      <protection hidden="1"/>
    </xf>
    <xf numFmtId="0" fontId="7" fillId="14" borderId="44" xfId="0" applyFont="1" applyFill="1" applyBorder="1" applyAlignment="1" applyProtection="1">
      <alignment horizontal="center" vertical="center" wrapText="1"/>
      <protection hidden="1"/>
    </xf>
    <xf numFmtId="3" fontId="8" fillId="2" borderId="6" xfId="0" applyNumberFormat="1" applyFont="1" applyFill="1" applyBorder="1" applyAlignment="1" applyProtection="1">
      <alignment horizontal="right" vertical="center"/>
      <protection hidden="1"/>
    </xf>
    <xf numFmtId="3" fontId="0" fillId="0" borderId="0" xfId="0" applyNumberFormat="1" applyBorder="1" applyAlignment="1" applyProtection="1">
      <alignment horizontal="center" vertical="center"/>
      <protection hidden="1"/>
    </xf>
    <xf numFmtId="0" fontId="40" fillId="2" borderId="0" xfId="0" applyFont="1" applyFill="1" applyBorder="1" applyAlignment="1" applyProtection="1">
      <alignment horizontal="center" vertical="center"/>
      <protection hidden="1"/>
    </xf>
    <xf numFmtId="169" fontId="0" fillId="0" borderId="0" xfId="0" applyNumberFormat="1" applyBorder="1" applyAlignment="1" applyProtection="1">
      <alignment horizontal="right"/>
      <protection hidden="1"/>
    </xf>
    <xf numFmtId="170" fontId="0" fillId="0" borderId="0" xfId="0" applyNumberFormat="1" applyBorder="1" applyProtection="1">
      <protection hidden="1"/>
    </xf>
    <xf numFmtId="172" fontId="0" fillId="0" borderId="0" xfId="0" applyNumberFormat="1" applyBorder="1" applyProtection="1">
      <protection hidden="1"/>
    </xf>
    <xf numFmtId="169" fontId="0" fillId="0" borderId="0" xfId="0" applyNumberFormat="1" applyBorder="1" applyProtection="1">
      <protection hidden="1"/>
    </xf>
    <xf numFmtId="171" fontId="0" fillId="0" borderId="0" xfId="0" applyNumberFormat="1" applyBorder="1" applyProtection="1">
      <protection hidden="1"/>
    </xf>
    <xf numFmtId="169" fontId="0" fillId="0" borderId="0" xfId="0" applyNumberFormat="1" applyProtection="1">
      <protection hidden="1"/>
    </xf>
    <xf numFmtId="170" fontId="0" fillId="0" borderId="0" xfId="0" applyNumberFormat="1" applyProtection="1">
      <protection hidden="1"/>
    </xf>
    <xf numFmtId="172" fontId="0" fillId="0" borderId="0" xfId="0" applyNumberFormat="1" applyProtection="1">
      <protection hidden="1"/>
    </xf>
    <xf numFmtId="171" fontId="0" fillId="0" borderId="0" xfId="0" applyNumberFormat="1" applyProtection="1">
      <protection hidden="1"/>
    </xf>
    <xf numFmtId="0" fontId="5" fillId="0" borderId="0" xfId="0" applyFont="1" applyProtection="1">
      <protection hidden="1"/>
    </xf>
    <xf numFmtId="4" fontId="10" fillId="0" borderId="3" xfId="0" applyNumberFormat="1" applyFont="1" applyFill="1" applyBorder="1" applyAlignment="1" applyProtection="1">
      <alignment horizontal="center" vertical="center"/>
      <protection locked="0"/>
    </xf>
    <xf numFmtId="4" fontId="10" fillId="0" borderId="50" xfId="0" applyNumberFormat="1" applyFont="1" applyFill="1" applyBorder="1" applyAlignment="1" applyProtection="1">
      <alignment horizontal="center" vertical="center"/>
      <protection locked="0"/>
    </xf>
    <xf numFmtId="167" fontId="8" fillId="2" borderId="6" xfId="0" applyNumberFormat="1" applyFont="1" applyFill="1" applyBorder="1" applyAlignment="1" applyProtection="1">
      <alignment vertical="center"/>
      <protection hidden="1"/>
    </xf>
    <xf numFmtId="0" fontId="0" fillId="0" borderId="1" xfId="0" applyFill="1" applyBorder="1" applyAlignment="1" applyProtection="1">
      <alignment wrapText="1"/>
      <protection hidden="1"/>
    </xf>
    <xf numFmtId="167" fontId="0" fillId="0" borderId="0" xfId="0" applyNumberFormat="1" applyFont="1" applyFill="1" applyBorder="1" applyAlignment="1" applyProtection="1">
      <alignment horizontal="right"/>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center" wrapText="1"/>
      <protection hidden="1"/>
    </xf>
    <xf numFmtId="0" fontId="0" fillId="0" borderId="1" xfId="0" applyFont="1" applyFill="1" applyBorder="1" applyAlignment="1" applyProtection="1">
      <alignment horizontal="right" vertical="center" wrapText="1"/>
      <protection hidden="1"/>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left"/>
      <protection hidden="1"/>
    </xf>
    <xf numFmtId="3" fontId="6" fillId="0" borderId="0" xfId="0" applyNumberFormat="1" applyFont="1" applyFill="1" applyBorder="1" applyAlignment="1" applyProtection="1">
      <protection hidden="1"/>
    </xf>
    <xf numFmtId="0" fontId="0" fillId="0" borderId="1" xfId="0" applyFont="1" applyFill="1" applyBorder="1" applyAlignment="1" applyProtection="1">
      <alignment horizontal="right"/>
      <protection hidden="1"/>
    </xf>
    <xf numFmtId="3" fontId="0" fillId="0" borderId="0" xfId="0" applyNumberFormat="1" applyFont="1" applyFill="1" applyBorder="1" applyAlignment="1" applyProtection="1">
      <protection hidden="1"/>
    </xf>
    <xf numFmtId="3" fontId="6" fillId="0" borderId="0" xfId="0" applyNumberFormat="1" applyFont="1" applyFill="1" applyBorder="1" applyAlignment="1" applyProtection="1">
      <alignment horizontal="center" wrapText="1"/>
      <protection hidden="1"/>
    </xf>
    <xf numFmtId="0" fontId="57" fillId="0" borderId="0" xfId="0" applyFont="1" applyProtection="1">
      <protection hidden="1"/>
    </xf>
    <xf numFmtId="0" fontId="74" fillId="0" borderId="0" xfId="0" applyFont="1" applyAlignment="1" applyProtection="1">
      <alignment wrapText="1"/>
      <protection hidden="1"/>
    </xf>
    <xf numFmtId="0" fontId="75" fillId="0" borderId="0" xfId="0" applyFont="1" applyBorder="1" applyAlignment="1" applyProtection="1">
      <alignment horizontal="left" vertical="center"/>
      <protection hidden="1"/>
    </xf>
    <xf numFmtId="0" fontId="75" fillId="0" borderId="0" xfId="0" applyFont="1" applyProtection="1">
      <protection hidden="1"/>
    </xf>
    <xf numFmtId="0" fontId="75" fillId="0" borderId="0" xfId="0" applyFont="1" applyBorder="1" applyProtection="1">
      <protection hidden="1"/>
    </xf>
    <xf numFmtId="0" fontId="44" fillId="2" borderId="8" xfId="0" applyFont="1" applyFill="1" applyBorder="1" applyAlignment="1" applyProtection="1">
      <protection hidden="1"/>
    </xf>
    <xf numFmtId="0" fontId="44" fillId="0" borderId="8" xfId="0" applyFont="1" applyBorder="1" applyAlignment="1" applyProtection="1">
      <alignment horizontal="left" vertical="center"/>
      <protection hidden="1"/>
    </xf>
    <xf numFmtId="0" fontId="44" fillId="0" borderId="0" xfId="0" applyFont="1" applyAlignment="1" applyProtection="1">
      <protection hidden="1"/>
    </xf>
    <xf numFmtId="0" fontId="76" fillId="2" borderId="0" xfId="0" applyFont="1" applyFill="1" applyBorder="1" applyProtection="1"/>
    <xf numFmtId="0" fontId="10" fillId="0" borderId="1" xfId="0" applyFont="1" applyBorder="1" applyProtection="1">
      <protection hidden="1"/>
    </xf>
    <xf numFmtId="0" fontId="0" fillId="0" borderId="3" xfId="0" applyFill="1" applyBorder="1" applyAlignment="1" applyProtection="1">
      <alignment horizontal="center" vertical="center"/>
      <protection locked="0"/>
    </xf>
    <xf numFmtId="0" fontId="14" fillId="0" borderId="0" xfId="0" applyFont="1" applyBorder="1" applyAlignment="1" applyProtection="1">
      <alignment vertical="center"/>
      <protection hidden="1"/>
    </xf>
    <xf numFmtId="0" fontId="45" fillId="2" borderId="0" xfId="0" applyFont="1" applyFill="1" applyBorder="1" applyAlignment="1" applyProtection="1">
      <alignment vertical="center" wrapText="1"/>
      <protection hidden="1"/>
    </xf>
    <xf numFmtId="9" fontId="6" fillId="16" borderId="26" xfId="0" applyNumberFormat="1" applyFont="1" applyFill="1" applyBorder="1" applyAlignment="1" applyProtection="1">
      <alignment horizontal="center" vertical="center"/>
    </xf>
    <xf numFmtId="0" fontId="6" fillId="0" borderId="8" xfId="0" applyFont="1" applyFill="1" applyBorder="1" applyAlignment="1" applyProtection="1">
      <alignment horizontal="right" vertical="center" wrapText="1"/>
      <protection hidden="1"/>
    </xf>
    <xf numFmtId="2" fontId="5" fillId="0" borderId="9" xfId="0" applyNumberFormat="1" applyFont="1" applyFill="1" applyBorder="1" applyAlignment="1" applyProtection="1">
      <protection hidden="1"/>
    </xf>
    <xf numFmtId="9" fontId="6" fillId="16" borderId="71" xfId="0" applyNumberFormat="1" applyFont="1" applyFill="1" applyBorder="1" applyAlignment="1" applyProtection="1">
      <alignment horizontal="center" vertical="center"/>
    </xf>
    <xf numFmtId="9" fontId="6" fillId="16" borderId="33" xfId="0" applyNumberFormat="1" applyFont="1" applyFill="1" applyBorder="1" applyAlignment="1" applyProtection="1">
      <alignment horizontal="center" vertical="center"/>
    </xf>
    <xf numFmtId="9" fontId="6" fillId="16" borderId="34" xfId="0" applyNumberFormat="1" applyFont="1" applyFill="1" applyBorder="1" applyAlignment="1" applyProtection="1">
      <alignment horizontal="center" vertical="center"/>
    </xf>
    <xf numFmtId="166" fontId="6" fillId="16" borderId="26" xfId="0" applyNumberFormat="1" applyFont="1" applyFill="1" applyBorder="1" applyAlignment="1" applyProtection="1">
      <alignment horizontal="center" vertical="center" wrapText="1"/>
      <protection hidden="1"/>
    </xf>
    <xf numFmtId="9" fontId="0" fillId="16" borderId="26" xfId="2" applyFont="1" applyFill="1" applyBorder="1" applyAlignment="1" applyProtection="1">
      <alignment horizontal="center" vertical="center"/>
      <protection hidden="1"/>
    </xf>
    <xf numFmtId="167" fontId="6" fillId="16" borderId="7" xfId="0" applyNumberFormat="1" applyFont="1" applyFill="1" applyBorder="1" applyAlignment="1" applyProtection="1">
      <protection hidden="1"/>
    </xf>
    <xf numFmtId="167" fontId="31" fillId="16" borderId="11" xfId="0" applyNumberFormat="1" applyFont="1" applyFill="1" applyBorder="1" applyAlignment="1" applyProtection="1">
      <protection hidden="1"/>
    </xf>
    <xf numFmtId="167" fontId="12" fillId="16" borderId="24" xfId="0" applyNumberFormat="1" applyFont="1" applyFill="1" applyBorder="1" applyAlignment="1" applyProtection="1">
      <protection hidden="1"/>
    </xf>
    <xf numFmtId="167" fontId="32" fillId="16" borderId="14" xfId="0" applyNumberFormat="1" applyFont="1" applyFill="1" applyBorder="1" applyAlignment="1" applyProtection="1">
      <protection hidden="1"/>
    </xf>
    <xf numFmtId="4" fontId="0" fillId="0" borderId="14" xfId="0" applyNumberFormat="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0" xfId="0" applyBorder="1" applyAlignment="1" applyProtection="1">
      <alignment vertical="center"/>
      <protection locked="0" hidden="1"/>
    </xf>
    <xf numFmtId="0" fontId="0" fillId="0" borderId="39" xfId="0" applyBorder="1" applyAlignment="1" applyProtection="1">
      <alignment horizontal="right" vertical="center" wrapText="1"/>
      <protection hidden="1"/>
    </xf>
    <xf numFmtId="0" fontId="0" fillId="0" borderId="0" xfId="0" applyAlignment="1" applyProtection="1">
      <alignment horizontal="right" vertical="center"/>
      <protection hidden="1"/>
    </xf>
    <xf numFmtId="0" fontId="0" fillId="0" borderId="0" xfId="0" applyBorder="1" applyAlignment="1" applyProtection="1">
      <alignment horizontal="right" vertical="center" wrapText="1"/>
      <protection hidden="1"/>
    </xf>
    <xf numFmtId="0" fontId="0" fillId="0" borderId="10" xfId="0" applyBorder="1" applyAlignment="1" applyProtection="1">
      <alignment horizontal="left" vertical="center" wrapText="1"/>
      <protection locked="0"/>
    </xf>
    <xf numFmtId="0" fontId="0" fillId="12" borderId="29" xfId="0"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7" fillId="5" borderId="37" xfId="0" applyFont="1" applyFill="1" applyBorder="1" applyAlignment="1" applyProtection="1">
      <alignment horizontal="left" vertical="center" wrapText="1"/>
      <protection hidden="1"/>
    </xf>
    <xf numFmtId="3" fontId="0" fillId="5" borderId="22" xfId="4" applyNumberFormat="1" applyFont="1" applyFill="1" applyBorder="1" applyAlignment="1" applyProtection="1">
      <alignment horizontal="center" vertical="center"/>
      <protection hidden="1"/>
    </xf>
    <xf numFmtId="0" fontId="56" fillId="0" borderId="3" xfId="0" applyFont="1" applyBorder="1" applyAlignment="1" applyProtection="1">
      <alignment horizontal="left" vertical="top" wrapText="1"/>
      <protection locked="0"/>
    </xf>
    <xf numFmtId="0" fontId="56" fillId="0" borderId="14" xfId="0" applyFont="1" applyBorder="1" applyAlignment="1" applyProtection="1">
      <alignment horizontal="left" vertical="top" wrapText="1"/>
      <protection locked="0"/>
    </xf>
    <xf numFmtId="0" fontId="7" fillId="5" borderId="37" xfId="0" applyFont="1" applyFill="1" applyBorder="1" applyAlignment="1" applyProtection="1">
      <alignment vertical="center" wrapText="1"/>
      <protection locked="0"/>
    </xf>
    <xf numFmtId="4" fontId="0" fillId="5" borderId="22" xfId="4" applyNumberFormat="1" applyFont="1" applyFill="1" applyBorder="1" applyAlignment="1" applyProtection="1">
      <alignment horizontal="center" vertical="center"/>
      <protection hidden="1"/>
    </xf>
    <xf numFmtId="1" fontId="0" fillId="0" borderId="13" xfId="0" applyNumberFormat="1" applyBorder="1" applyAlignment="1" applyProtection="1">
      <alignment horizontal="center" vertical="center"/>
      <protection locked="0"/>
    </xf>
    <xf numFmtId="0" fontId="10" fillId="0" borderId="29" xfId="0" applyFont="1" applyBorder="1" applyAlignment="1" applyProtection="1">
      <alignment horizontal="center" vertical="center" wrapText="1"/>
      <protection locked="0"/>
    </xf>
    <xf numFmtId="1" fontId="0" fillId="0" borderId="25" xfId="0" applyNumberFormat="1" applyBorder="1" applyAlignment="1" applyProtection="1">
      <alignment horizontal="center" vertical="center"/>
      <protection locked="0"/>
    </xf>
    <xf numFmtId="0" fontId="56" fillId="0" borderId="44" xfId="0" applyFont="1" applyBorder="1" applyAlignment="1" applyProtection="1">
      <alignment horizontal="left" vertical="top" wrapText="1"/>
      <protection locked="0"/>
    </xf>
    <xf numFmtId="0" fontId="56" fillId="0" borderId="50" xfId="0" applyFont="1" applyBorder="1" applyAlignment="1" applyProtection="1">
      <alignment horizontal="left" vertical="top" wrapText="1"/>
      <protection locked="0"/>
    </xf>
    <xf numFmtId="0" fontId="56" fillId="0" borderId="10" xfId="0" applyFont="1" applyBorder="1" applyAlignment="1" applyProtection="1">
      <alignment horizontal="left" vertical="top" wrapText="1"/>
      <protection locked="0"/>
    </xf>
    <xf numFmtId="0" fontId="56" fillId="0" borderId="3" xfId="0" applyNumberFormat="1" applyFont="1" applyBorder="1" applyAlignment="1" applyProtection="1">
      <alignment horizontal="left" vertical="top" wrapText="1"/>
      <protection locked="0"/>
    </xf>
    <xf numFmtId="0" fontId="7" fillId="0" borderId="58" xfId="0" applyFont="1" applyFill="1" applyBorder="1" applyAlignment="1" applyProtection="1">
      <alignment horizontal="center" vertical="center" wrapText="1"/>
      <protection hidden="1"/>
    </xf>
    <xf numFmtId="0" fontId="7" fillId="14" borderId="27" xfId="0" applyFont="1" applyFill="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82" fillId="2" borderId="0" xfId="0" applyFont="1" applyFill="1" applyBorder="1" applyProtection="1"/>
    <xf numFmtId="0" fontId="0" fillId="0" borderId="3" xfId="0" applyFill="1" applyBorder="1" applyAlignment="1" applyProtection="1">
      <alignment horizontal="left" vertical="center"/>
      <protection locked="0"/>
    </xf>
    <xf numFmtId="0" fontId="0" fillId="2" borderId="0" xfId="0" applyFont="1" applyFill="1" applyBorder="1" applyAlignment="1" applyProtection="1"/>
    <xf numFmtId="0" fontId="0" fillId="0" borderId="0" xfId="0" applyFill="1" applyBorder="1" applyAlignment="1" applyProtection="1">
      <alignment horizontal="center" vertical="center"/>
      <protection hidden="1"/>
    </xf>
    <xf numFmtId="3" fontId="0" fillId="5" borderId="26" xfId="0" applyNumberFormat="1" applyFill="1" applyBorder="1" applyAlignment="1" applyProtection="1">
      <protection hidden="1"/>
    </xf>
    <xf numFmtId="3" fontId="8" fillId="2" borderId="6" xfId="0" applyNumberFormat="1" applyFont="1" applyFill="1" applyBorder="1" applyAlignment="1" applyProtection="1">
      <alignment vertical="center"/>
      <protection hidden="1"/>
    </xf>
    <xf numFmtId="3" fontId="8" fillId="2" borderId="22" xfId="0" applyNumberFormat="1" applyFont="1" applyFill="1" applyBorder="1" applyAlignment="1" applyProtection="1">
      <alignment vertical="center"/>
      <protection hidden="1"/>
    </xf>
    <xf numFmtId="0" fontId="16" fillId="0" borderId="0"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166" fontId="6" fillId="14" borderId="0" xfId="0" applyNumberFormat="1" applyFont="1" applyFill="1" applyBorder="1" applyAlignment="1" applyProtection="1">
      <alignment horizontal="center" vertical="center"/>
    </xf>
    <xf numFmtId="3" fontId="6" fillId="14" borderId="0" xfId="0" applyNumberFormat="1" applyFont="1" applyFill="1" applyBorder="1" applyAlignment="1" applyProtection="1">
      <alignment horizontal="center" vertical="center"/>
    </xf>
    <xf numFmtId="0" fontId="6" fillId="14" borderId="0" xfId="0" applyFont="1" applyFill="1" applyBorder="1" applyAlignment="1" applyProtection="1">
      <alignment horizontal="center" vertical="center"/>
    </xf>
    <xf numFmtId="4" fontId="15" fillId="0" borderId="3" xfId="0" applyNumberFormat="1"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3" xfId="0" applyFont="1" applyBorder="1" applyProtection="1"/>
    <xf numFmtId="4" fontId="15" fillId="0" borderId="18" xfId="0" applyNumberFormat="1"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13" xfId="0" applyFont="1" applyBorder="1" applyAlignment="1" applyProtection="1">
      <alignment horizontal="center" vertical="center" wrapText="1"/>
    </xf>
    <xf numFmtId="0" fontId="6" fillId="14" borderId="33" xfId="0" applyFont="1" applyFill="1" applyBorder="1" applyAlignment="1" applyProtection="1">
      <alignment horizontal="center" vertical="center"/>
    </xf>
    <xf numFmtId="10" fontId="6" fillId="14" borderId="71" xfId="0" applyNumberFormat="1" applyFont="1" applyFill="1" applyBorder="1" applyAlignment="1" applyProtection="1">
      <alignment horizontal="center" vertical="center"/>
    </xf>
    <xf numFmtId="174" fontId="6" fillId="14" borderId="71" xfId="0" applyNumberFormat="1" applyFont="1" applyFill="1" applyBorder="1" applyAlignment="1" applyProtection="1">
      <alignment horizontal="center" vertical="center"/>
    </xf>
    <xf numFmtId="0" fontId="6" fillId="7" borderId="23" xfId="0" applyFont="1" applyFill="1" applyBorder="1" applyAlignment="1" applyProtection="1">
      <alignment horizontal="center" vertical="center" wrapText="1"/>
    </xf>
    <xf numFmtId="0" fontId="6" fillId="7" borderId="24" xfId="0" applyFont="1" applyFill="1" applyBorder="1" applyAlignment="1" applyProtection="1">
      <alignment horizontal="center" vertical="center"/>
    </xf>
    <xf numFmtId="0" fontId="6" fillId="0" borderId="74" xfId="0" applyFont="1" applyBorder="1" applyAlignment="1" applyProtection="1">
      <alignment horizontal="center" vertical="center"/>
    </xf>
    <xf numFmtId="0" fontId="15" fillId="0" borderId="50" xfId="0" applyFont="1" applyBorder="1" applyAlignment="1" applyProtection="1">
      <alignment horizontal="center" vertical="center"/>
    </xf>
    <xf numFmtId="4" fontId="15" fillId="0" borderId="50" xfId="0" applyNumberFormat="1" applyFont="1" applyBorder="1" applyAlignment="1" applyProtection="1">
      <alignment horizontal="center" vertical="center"/>
    </xf>
    <xf numFmtId="4" fontId="15" fillId="0" borderId="61" xfId="0" applyNumberFormat="1" applyFont="1" applyBorder="1" applyAlignment="1" applyProtection="1">
      <alignment horizontal="center" vertical="center"/>
    </xf>
    <xf numFmtId="0" fontId="6" fillId="7" borderId="51" xfId="0" applyFont="1" applyFill="1" applyBorder="1" applyAlignment="1" applyProtection="1">
      <alignment horizontal="center" vertical="center" wrapText="1"/>
    </xf>
    <xf numFmtId="0" fontId="0" fillId="0" borderId="5" xfId="0" applyBorder="1" applyProtection="1"/>
    <xf numFmtId="0" fontId="0" fillId="0" borderId="8" xfId="0" applyBorder="1" applyProtection="1"/>
    <xf numFmtId="0" fontId="44" fillId="0" borderId="69" xfId="0" applyFont="1" applyBorder="1" applyAlignment="1" applyProtection="1">
      <alignment horizontal="center" vertical="top"/>
    </xf>
    <xf numFmtId="0" fontId="44" fillId="14" borderId="69" xfId="0" applyFont="1" applyFill="1" applyBorder="1" applyAlignment="1" applyProtection="1">
      <alignment horizontal="center" vertical="top"/>
    </xf>
    <xf numFmtId="0" fontId="44" fillId="14" borderId="64" xfId="0" applyFont="1" applyFill="1" applyBorder="1" applyAlignment="1" applyProtection="1">
      <alignment horizontal="center" vertical="top"/>
    </xf>
    <xf numFmtId="0" fontId="44" fillId="14" borderId="55" xfId="0" applyFont="1" applyFill="1" applyBorder="1" applyAlignment="1" applyProtection="1">
      <alignment horizontal="center"/>
    </xf>
    <xf numFmtId="2" fontId="86" fillId="8" borderId="52" xfId="0" applyNumberFormat="1" applyFont="1" applyFill="1" applyBorder="1" applyAlignment="1" applyProtection="1">
      <alignment horizontal="center" vertical="center"/>
    </xf>
    <xf numFmtId="2" fontId="86" fillId="8" borderId="13" xfId="0" applyNumberFormat="1" applyFont="1" applyFill="1" applyBorder="1" applyAlignment="1" applyProtection="1">
      <alignment horizontal="center" vertical="center"/>
    </xf>
    <xf numFmtId="2" fontId="86" fillId="8" borderId="25" xfId="0" applyNumberFormat="1" applyFont="1" applyFill="1" applyBorder="1" applyAlignment="1" applyProtection="1">
      <alignment horizontal="center" vertical="center"/>
    </xf>
    <xf numFmtId="2" fontId="86" fillId="8" borderId="26" xfId="0" applyNumberFormat="1" applyFont="1" applyFill="1" applyBorder="1" applyAlignment="1" applyProtection="1">
      <alignment horizontal="center" vertical="center"/>
    </xf>
    <xf numFmtId="0" fontId="6" fillId="0" borderId="74" xfId="0" applyFont="1" applyBorder="1" applyAlignment="1" applyProtection="1">
      <alignment horizontal="center" vertical="center" wrapText="1"/>
    </xf>
    <xf numFmtId="0" fontId="6" fillId="0" borderId="67"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44" fillId="14" borderId="22" xfId="0" applyFont="1" applyFill="1" applyBorder="1" applyAlignment="1" applyProtection="1">
      <alignment horizontal="center" vertical="top"/>
    </xf>
    <xf numFmtId="0" fontId="7" fillId="0" borderId="0" xfId="0" applyFont="1" applyAlignment="1" applyProtection="1">
      <alignment horizontal="left" vertical="center"/>
      <protection hidden="1"/>
    </xf>
    <xf numFmtId="167" fontId="0" fillId="14" borderId="10" xfId="0" applyNumberFormat="1" applyFill="1" applyBorder="1" applyAlignment="1" applyProtection="1">
      <alignment horizontal="center" vertical="center"/>
      <protection hidden="1"/>
    </xf>
    <xf numFmtId="167" fontId="31" fillId="25" borderId="11" xfId="0" applyNumberFormat="1" applyFont="1" applyFill="1" applyBorder="1" applyAlignment="1" applyProtection="1">
      <protection hidden="1"/>
    </xf>
    <xf numFmtId="167" fontId="32" fillId="25" borderId="14" xfId="0" applyNumberFormat="1" applyFont="1" applyFill="1" applyBorder="1" applyAlignment="1" applyProtection="1">
      <protection hidden="1"/>
    </xf>
    <xf numFmtId="167" fontId="6" fillId="15" borderId="7" xfId="0" applyNumberFormat="1" applyFont="1" applyFill="1" applyBorder="1" applyAlignment="1" applyProtection="1">
      <protection hidden="1"/>
    </xf>
    <xf numFmtId="167" fontId="12" fillId="15" borderId="24" xfId="0" applyNumberFormat="1" applyFont="1" applyFill="1" applyBorder="1" applyAlignment="1" applyProtection="1">
      <protection hidden="1"/>
    </xf>
    <xf numFmtId="167" fontId="0" fillId="14" borderId="3" xfId="0" quotePrefix="1" applyNumberFormat="1" applyFill="1" applyBorder="1" applyAlignment="1" applyProtection="1">
      <alignment horizontal="center" vertical="center" wrapText="1"/>
      <protection hidden="1"/>
    </xf>
    <xf numFmtId="0" fontId="48" fillId="0" borderId="0" xfId="8" applyAlignment="1" applyProtection="1">
      <alignment horizontal="center" vertical="center"/>
      <protection hidden="1"/>
    </xf>
    <xf numFmtId="0" fontId="15" fillId="0" borderId="0" xfId="0" applyFont="1"/>
    <xf numFmtId="167" fontId="15" fillId="14" borderId="33" xfId="0" applyNumberFormat="1" applyFont="1" applyFill="1" applyBorder="1" applyAlignment="1" applyProtection="1">
      <alignment horizontal="center"/>
      <protection hidden="1"/>
    </xf>
    <xf numFmtId="167" fontId="15" fillId="14" borderId="34" xfId="0" applyNumberFormat="1" applyFont="1" applyFill="1" applyBorder="1" applyAlignment="1" applyProtection="1">
      <alignment horizontal="center"/>
      <protection hidden="1"/>
    </xf>
    <xf numFmtId="167" fontId="15" fillId="14" borderId="33" xfId="0" applyNumberFormat="1" applyFont="1" applyFill="1" applyBorder="1" applyAlignment="1" applyProtection="1">
      <alignment horizontal="center" vertical="center"/>
      <protection hidden="1"/>
    </xf>
    <xf numFmtId="0" fontId="7" fillId="0" borderId="2" xfId="0" applyFont="1" applyFill="1" applyBorder="1" applyAlignment="1" applyProtection="1">
      <alignment horizontal="left" vertical="center" wrapText="1"/>
      <protection hidden="1"/>
    </xf>
    <xf numFmtId="0" fontId="7" fillId="2" borderId="26" xfId="0" applyFont="1" applyFill="1" applyBorder="1" applyAlignment="1" applyProtection="1">
      <alignment horizontal="left" vertical="center" wrapText="1"/>
      <protection hidden="1"/>
    </xf>
    <xf numFmtId="167" fontId="15" fillId="12" borderId="26" xfId="0" applyNumberFormat="1" applyFont="1" applyFill="1" applyBorder="1" applyAlignment="1" applyProtection="1">
      <alignment horizontal="center" vertical="center"/>
      <protection hidden="1"/>
    </xf>
    <xf numFmtId="167" fontId="4" fillId="0" borderId="23" xfId="1" applyNumberFormat="1" applyFont="1" applyFill="1" applyBorder="1" applyAlignment="1" applyProtection="1">
      <alignment horizontal="center" vertical="center"/>
      <protection locked="0"/>
    </xf>
    <xf numFmtId="3" fontId="0" fillId="0" borderId="23" xfId="4" applyNumberFormat="1" applyFont="1" applyFill="1" applyBorder="1" applyAlignment="1" applyProtection="1">
      <alignment horizontal="center" vertical="center"/>
      <protection locked="0"/>
    </xf>
    <xf numFmtId="3" fontId="0" fillId="0" borderId="3" xfId="4" applyNumberFormat="1" applyFont="1" applyFill="1" applyBorder="1" applyAlignment="1" applyProtection="1">
      <alignment vertical="center"/>
      <protection locked="0"/>
    </xf>
    <xf numFmtId="3" fontId="0" fillId="0" borderId="3" xfId="4" applyNumberFormat="1" applyFont="1" applyFill="1" applyBorder="1" applyAlignment="1" applyProtection="1">
      <alignment horizontal="center" vertical="center"/>
      <protection locked="0"/>
    </xf>
    <xf numFmtId="0" fontId="7" fillId="7" borderId="56" xfId="0" applyFont="1" applyFill="1" applyBorder="1" applyAlignment="1" applyProtection="1">
      <alignment horizontal="left" vertical="center" wrapText="1"/>
      <protection hidden="1"/>
    </xf>
    <xf numFmtId="0" fontId="7" fillId="5" borderId="1" xfId="0" applyFont="1" applyFill="1" applyBorder="1" applyAlignment="1" applyProtection="1">
      <alignment horizontal="left" vertical="center" wrapText="1"/>
      <protection hidden="1"/>
    </xf>
    <xf numFmtId="0" fontId="7" fillId="26" borderId="1" xfId="0" applyFont="1" applyFill="1" applyBorder="1" applyAlignment="1" applyProtection="1">
      <alignment horizontal="left" vertical="center" wrapText="1"/>
      <protection hidden="1"/>
    </xf>
    <xf numFmtId="167" fontId="15" fillId="27" borderId="33" xfId="0" applyNumberFormat="1" applyFont="1" applyFill="1" applyBorder="1" applyAlignment="1" applyProtection="1">
      <alignment horizontal="center"/>
      <protection hidden="1"/>
    </xf>
    <xf numFmtId="0" fontId="7" fillId="28" borderId="36" xfId="0" applyFont="1" applyFill="1" applyBorder="1" applyAlignment="1" applyProtection="1">
      <alignment horizontal="left" vertical="center" wrapText="1"/>
      <protection hidden="1"/>
    </xf>
    <xf numFmtId="167" fontId="15" fillId="29" borderId="33" xfId="0" applyNumberFormat="1" applyFont="1" applyFill="1" applyBorder="1" applyAlignment="1" applyProtection="1">
      <alignment horizontal="center" vertical="center"/>
      <protection hidden="1"/>
    </xf>
    <xf numFmtId="167" fontId="15" fillId="29" borderId="33" xfId="0" applyNumberFormat="1" applyFont="1" applyFill="1" applyBorder="1" applyAlignment="1" applyProtection="1">
      <alignment horizontal="center"/>
      <protection hidden="1"/>
    </xf>
    <xf numFmtId="0" fontId="7" fillId="12" borderId="0" xfId="0" applyFont="1" applyFill="1" applyAlignment="1" applyProtection="1">
      <alignment horizontal="center" vertical="center"/>
      <protection hidden="1"/>
    </xf>
    <xf numFmtId="0" fontId="7" fillId="12" borderId="0" xfId="0" applyFont="1" applyFill="1" applyBorder="1" applyAlignment="1" applyProtection="1">
      <alignment horizontal="center" vertical="center" wrapText="1"/>
      <protection hidden="1"/>
    </xf>
    <xf numFmtId="0" fontId="7" fillId="26" borderId="4" xfId="0" applyFont="1" applyFill="1" applyBorder="1" applyAlignment="1" applyProtection="1">
      <alignment horizontal="left" vertical="center" wrapText="1"/>
      <protection hidden="1"/>
    </xf>
    <xf numFmtId="167" fontId="15" fillId="27" borderId="31" xfId="0" applyNumberFormat="1" applyFont="1" applyFill="1" applyBorder="1" applyAlignment="1" applyProtection="1">
      <alignment horizontal="center"/>
      <protection hidden="1"/>
    </xf>
    <xf numFmtId="167" fontId="15" fillId="9" borderId="26" xfId="0" applyNumberFormat="1" applyFont="1" applyFill="1" applyBorder="1" applyAlignment="1" applyProtection="1">
      <alignment horizontal="center" vertical="center"/>
      <protection hidden="1"/>
    </xf>
    <xf numFmtId="167" fontId="15" fillId="10" borderId="26" xfId="0" applyNumberFormat="1" applyFont="1" applyFill="1" applyBorder="1" applyAlignment="1" applyProtection="1">
      <alignment horizontal="center" vertical="center"/>
      <protection hidden="1"/>
    </xf>
    <xf numFmtId="167" fontId="15" fillId="0" borderId="22" xfId="0" applyNumberFormat="1" applyFont="1" applyFill="1" applyBorder="1" applyAlignment="1" applyProtection="1">
      <alignment horizontal="center" vertical="center"/>
      <protection hidden="1"/>
    </xf>
    <xf numFmtId="0" fontId="15" fillId="0" borderId="0" xfId="0" applyFont="1" applyAlignment="1">
      <alignment vertical="center" wrapText="1"/>
    </xf>
    <xf numFmtId="0" fontId="0" fillId="0" borderId="20" xfId="0"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40" xfId="0" applyBorder="1" applyAlignment="1" applyProtection="1">
      <alignment vertical="center" wrapText="1"/>
      <protection locked="0"/>
    </xf>
    <xf numFmtId="0" fontId="97" fillId="0" borderId="0" xfId="0" applyFont="1" applyFill="1" applyBorder="1" applyAlignment="1" applyProtection="1">
      <alignment horizontal="left" vertical="center"/>
    </xf>
    <xf numFmtId="0" fontId="53" fillId="12" borderId="84" xfId="0" applyFont="1" applyFill="1" applyBorder="1" applyAlignment="1" applyProtection="1">
      <alignment horizontal="center" vertical="center" wrapText="1"/>
    </xf>
    <xf numFmtId="0" fontId="53" fillId="12" borderId="85" xfId="0" applyFont="1" applyFill="1" applyBorder="1" applyAlignment="1" applyProtection="1">
      <alignment horizontal="center" vertical="center" wrapText="1"/>
    </xf>
    <xf numFmtId="0" fontId="49" fillId="2" borderId="80" xfId="0" applyFont="1" applyFill="1" applyBorder="1" applyAlignment="1" applyProtection="1">
      <alignment horizontal="center" vertical="center"/>
      <protection hidden="1"/>
    </xf>
    <xf numFmtId="4" fontId="51" fillId="14" borderId="90" xfId="0" applyNumberFormat="1" applyFont="1" applyFill="1" applyBorder="1" applyAlignment="1" applyProtection="1">
      <alignment horizontal="right" vertical="center"/>
      <protection hidden="1"/>
    </xf>
    <xf numFmtId="4" fontId="4" fillId="0" borderId="3" xfId="3" applyNumberFormat="1" applyFont="1" applyBorder="1" applyAlignment="1" applyProtection="1">
      <alignment horizontal="center" vertical="center"/>
      <protection locked="0"/>
    </xf>
    <xf numFmtId="4" fontId="4" fillId="0" borderId="10" xfId="3" applyNumberFormat="1" applyFont="1" applyBorder="1" applyAlignment="1" applyProtection="1">
      <alignment horizontal="center" vertical="center"/>
      <protection locked="0"/>
    </xf>
    <xf numFmtId="4" fontId="0" fillId="0" borderId="23" xfId="4" applyNumberFormat="1" applyFont="1" applyBorder="1" applyAlignment="1" applyProtection="1">
      <alignment horizontal="center" vertical="center"/>
      <protection locked="0"/>
    </xf>
    <xf numFmtId="4" fontId="0" fillId="0" borderId="3" xfId="4" applyNumberFormat="1" applyFont="1" applyBorder="1" applyAlignment="1" applyProtection="1">
      <alignment horizontal="center" vertical="center"/>
      <protection locked="0"/>
    </xf>
    <xf numFmtId="0" fontId="15" fillId="31" borderId="12" xfId="0" applyFont="1" applyFill="1" applyBorder="1" applyAlignment="1" applyProtection="1">
      <alignment horizontal="center" vertical="center" wrapText="1"/>
    </xf>
    <xf numFmtId="0" fontId="15" fillId="31" borderId="25" xfId="0" applyFont="1" applyFill="1" applyBorder="1" applyAlignment="1" applyProtection="1">
      <alignment horizontal="center" vertical="center" wrapText="1"/>
    </xf>
    <xf numFmtId="0" fontId="15" fillId="31" borderId="7" xfId="0" applyFont="1" applyFill="1" applyBorder="1" applyAlignment="1" applyProtection="1">
      <alignment vertical="center" wrapText="1"/>
    </xf>
    <xf numFmtId="0" fontId="15" fillId="0" borderId="23" xfId="0" applyFont="1" applyBorder="1" applyAlignment="1" applyProtection="1">
      <alignment vertical="center" wrapText="1"/>
    </xf>
    <xf numFmtId="0" fontId="15" fillId="31" borderId="24" xfId="0" applyFont="1" applyFill="1" applyBorder="1" applyAlignment="1" applyProtection="1">
      <alignment vertical="center" wrapText="1"/>
    </xf>
    <xf numFmtId="0" fontId="6" fillId="32" borderId="31" xfId="0" applyFont="1" applyFill="1" applyBorder="1" applyAlignment="1" applyProtection="1">
      <alignment horizontal="center" vertical="center"/>
    </xf>
    <xf numFmtId="0" fontId="6" fillId="32" borderId="77" xfId="0" applyFont="1" applyFill="1" applyBorder="1" applyAlignment="1" applyProtection="1">
      <alignment horizontal="center" vertical="center"/>
    </xf>
    <xf numFmtId="3" fontId="49" fillId="33" borderId="43" xfId="0" applyNumberFormat="1" applyFont="1" applyFill="1" applyBorder="1" applyAlignment="1" applyProtection="1">
      <alignment horizontal="center" vertical="center" wrapText="1"/>
    </xf>
    <xf numFmtId="3" fontId="49" fillId="33" borderId="13" xfId="0" applyNumberFormat="1" applyFont="1" applyFill="1" applyBorder="1" applyAlignment="1" applyProtection="1">
      <alignment horizontal="center" vertical="center" wrapText="1"/>
    </xf>
    <xf numFmtId="10" fontId="6" fillId="32" borderId="71" xfId="0" applyNumberFormat="1" applyFont="1" applyFill="1" applyBorder="1" applyAlignment="1" applyProtection="1">
      <alignment horizontal="center" vertical="center"/>
    </xf>
    <xf numFmtId="166" fontId="6" fillId="32" borderId="0" xfId="0" applyNumberFormat="1" applyFont="1" applyFill="1" applyBorder="1" applyAlignment="1" applyProtection="1">
      <alignment horizontal="center" vertical="center"/>
    </xf>
    <xf numFmtId="0" fontId="15" fillId="31" borderId="3" xfId="0" applyFont="1" applyFill="1" applyBorder="1" applyAlignment="1" applyProtection="1">
      <alignment horizontal="center" vertical="center"/>
    </xf>
    <xf numFmtId="4" fontId="15" fillId="31" borderId="3" xfId="0" applyNumberFormat="1" applyFont="1" applyFill="1" applyBorder="1" applyAlignment="1" applyProtection="1">
      <alignment horizontal="center" vertical="center"/>
    </xf>
    <xf numFmtId="0" fontId="6" fillId="34" borderId="23" xfId="0" applyFont="1" applyFill="1" applyBorder="1" applyAlignment="1" applyProtection="1">
      <alignment horizontal="center" vertical="center" wrapText="1"/>
    </xf>
    <xf numFmtId="2" fontId="86" fillId="35" borderId="13" xfId="0" applyNumberFormat="1" applyFont="1" applyFill="1" applyBorder="1" applyAlignment="1" applyProtection="1">
      <alignment horizontal="center" vertical="center"/>
    </xf>
    <xf numFmtId="0" fontId="49" fillId="31" borderId="23" xfId="0" applyFont="1" applyFill="1" applyBorder="1" applyAlignment="1" applyProtection="1">
      <alignment vertical="center" wrapText="1"/>
    </xf>
    <xf numFmtId="0" fontId="49" fillId="31" borderId="18" xfId="0" applyFont="1" applyFill="1" applyBorder="1" applyAlignment="1" applyProtection="1">
      <alignment horizontal="center" vertical="center" wrapText="1"/>
    </xf>
    <xf numFmtId="4" fontId="15" fillId="36" borderId="18" xfId="0" applyNumberFormat="1" applyFont="1" applyFill="1" applyBorder="1" applyAlignment="1" applyProtection="1">
      <alignment horizontal="center" vertical="center"/>
    </xf>
    <xf numFmtId="0" fontId="56" fillId="0" borderId="10" xfId="0" applyNumberFormat="1" applyFont="1" applyBorder="1" applyAlignment="1" applyProtection="1">
      <alignment horizontal="left" vertical="top" wrapText="1"/>
      <protection locked="0"/>
    </xf>
    <xf numFmtId="3" fontId="0" fillId="16" borderId="47" xfId="4" applyNumberFormat="1" applyFont="1" applyFill="1" applyBorder="1" applyAlignment="1" applyProtection="1">
      <alignment vertical="center"/>
      <protection hidden="1"/>
    </xf>
    <xf numFmtId="3" fontId="0" fillId="16" borderId="46" xfId="4" applyNumberFormat="1" applyFont="1" applyFill="1" applyBorder="1" applyAlignment="1" applyProtection="1">
      <alignment vertical="center"/>
      <protection hidden="1"/>
    </xf>
    <xf numFmtId="3" fontId="0" fillId="16" borderId="48" xfId="4" applyNumberFormat="1" applyFont="1" applyFill="1" applyBorder="1" applyAlignment="1" applyProtection="1">
      <alignment vertical="center"/>
      <protection hidden="1"/>
    </xf>
    <xf numFmtId="3" fontId="0" fillId="16" borderId="39" xfId="4" applyNumberFormat="1" applyFont="1" applyFill="1" applyBorder="1" applyAlignment="1" applyProtection="1">
      <alignment vertical="center"/>
      <protection hidden="1"/>
    </xf>
    <xf numFmtId="3" fontId="0" fillId="16" borderId="0" xfId="4" applyNumberFormat="1" applyFont="1" applyFill="1" applyBorder="1" applyAlignment="1" applyProtection="1">
      <alignment vertical="center"/>
      <protection hidden="1"/>
    </xf>
    <xf numFmtId="3" fontId="0" fillId="16" borderId="45" xfId="4" applyNumberFormat="1" applyFont="1" applyFill="1" applyBorder="1" applyAlignment="1" applyProtection="1">
      <alignment vertical="center"/>
      <protection hidden="1"/>
    </xf>
    <xf numFmtId="3" fontId="0" fillId="16" borderId="64" xfId="4" applyNumberFormat="1" applyFont="1" applyFill="1" applyBorder="1" applyAlignment="1" applyProtection="1">
      <alignment vertical="center"/>
      <protection hidden="1"/>
    </xf>
    <xf numFmtId="3" fontId="0" fillId="16" borderId="8" xfId="4" applyNumberFormat="1" applyFont="1" applyFill="1" applyBorder="1" applyAlignment="1" applyProtection="1">
      <alignment vertical="center"/>
      <protection hidden="1"/>
    </xf>
    <xf numFmtId="3" fontId="0" fillId="16" borderId="65" xfId="4" applyNumberFormat="1" applyFont="1" applyFill="1" applyBorder="1" applyAlignment="1" applyProtection="1">
      <alignment vertical="center"/>
      <protection hidden="1"/>
    </xf>
    <xf numFmtId="0" fontId="7" fillId="0" borderId="60"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14" fillId="8" borderId="0" xfId="0" applyFont="1" applyFill="1" applyBorder="1" applyAlignment="1" applyProtection="1">
      <alignment horizontal="center" vertical="center"/>
      <protection hidden="1"/>
    </xf>
    <xf numFmtId="0" fontId="15" fillId="12" borderId="0" xfId="0" applyFont="1" applyFill="1"/>
    <xf numFmtId="0" fontId="54" fillId="0" borderId="0"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6" fillId="0" borderId="76" xfId="0" applyFont="1" applyBorder="1" applyAlignment="1" applyProtection="1">
      <alignment horizontal="center" vertical="center"/>
    </xf>
    <xf numFmtId="0" fontId="60" fillId="0" borderId="0" xfId="0" applyFont="1" applyFill="1" applyBorder="1" applyAlignment="1" applyProtection="1">
      <alignment horizontal="left" vertical="center"/>
    </xf>
    <xf numFmtId="0" fontId="44" fillId="7" borderId="0" xfId="0" applyFont="1" applyFill="1" applyBorder="1" applyAlignment="1" applyProtection="1">
      <alignment horizontal="center" vertical="center" wrapText="1"/>
    </xf>
    <xf numFmtId="14" fontId="15" fillId="0" borderId="0" xfId="0" applyNumberFormat="1" applyFont="1"/>
    <xf numFmtId="0" fontId="15" fillId="37" borderId="0" xfId="0" applyFont="1" applyFill="1" applyBorder="1" applyAlignment="1" applyProtection="1">
      <alignment horizontal="left" vertical="center" wrapText="1"/>
      <protection hidden="1"/>
    </xf>
    <xf numFmtId="0" fontId="15" fillId="10" borderId="0" xfId="0" applyFont="1" applyFill="1" applyBorder="1" applyAlignment="1" applyProtection="1">
      <alignment horizontal="left" vertical="center" wrapText="1"/>
      <protection hidden="1"/>
    </xf>
    <xf numFmtId="0" fontId="0" fillId="0" borderId="0" xfId="0" applyBorder="1" applyAlignment="1" applyProtection="1">
      <alignment horizontal="right" vertical="center"/>
      <protection hidden="1"/>
    </xf>
    <xf numFmtId="0" fontId="0" fillId="12" borderId="0" xfId="0" applyFill="1" applyAlignment="1" applyProtection="1">
      <alignment horizontal="center" vertical="center" wrapText="1"/>
      <protection hidden="1"/>
    </xf>
    <xf numFmtId="0" fontId="0" fillId="12" borderId="0" xfId="0" applyFill="1" applyAlignment="1" applyProtection="1">
      <alignment horizontal="left" vertical="center"/>
      <protection hidden="1"/>
    </xf>
    <xf numFmtId="0" fontId="0" fillId="12" borderId="0" xfId="0" applyFill="1" applyAlignment="1" applyProtection="1">
      <alignment horizontal="center" vertical="center"/>
      <protection hidden="1"/>
    </xf>
    <xf numFmtId="0" fontId="55" fillId="2" borderId="90" xfId="0" applyFont="1" applyFill="1" applyBorder="1" applyAlignment="1" applyProtection="1">
      <alignment horizontal="left" vertical="center" wrapText="1"/>
      <protection hidden="1"/>
    </xf>
    <xf numFmtId="0" fontId="0" fillId="0" borderId="0" xfId="0" applyAlignment="1">
      <alignment horizontal="right" vertical="center"/>
    </xf>
    <xf numFmtId="1" fontId="0" fillId="14" borderId="3" xfId="0" applyNumberFormat="1" applyFill="1" applyBorder="1" applyAlignment="1" applyProtection="1">
      <alignment horizontal="center" vertical="center"/>
      <protection hidden="1"/>
    </xf>
    <xf numFmtId="10" fontId="98" fillId="23" borderId="0" xfId="2" applyNumberFormat="1" applyFont="1" applyFill="1" applyBorder="1" applyAlignment="1" applyProtection="1">
      <alignment horizontal="center" vertical="center"/>
      <protection hidden="1"/>
    </xf>
    <xf numFmtId="0" fontId="31" fillId="0" borderId="0" xfId="0" applyFont="1" applyBorder="1" applyAlignment="1" applyProtection="1">
      <alignment horizontal="right" vertical="center" wrapText="1"/>
    </xf>
    <xf numFmtId="0" fontId="15" fillId="0" borderId="0" xfId="0" applyFont="1" applyAlignment="1">
      <alignment wrapText="1"/>
    </xf>
    <xf numFmtId="0" fontId="15" fillId="0" borderId="0" xfId="0" applyFont="1" applyAlignment="1">
      <alignment horizontal="center" vertical="center" wrapText="1"/>
    </xf>
    <xf numFmtId="0" fontId="15" fillId="0" borderId="39" xfId="0" applyFont="1" applyBorder="1"/>
    <xf numFmtId="0" fontId="15" fillId="0" borderId="39" xfId="0" applyFont="1" applyBorder="1" applyAlignment="1">
      <alignment horizontal="center" vertical="center" wrapText="1"/>
    </xf>
    <xf numFmtId="0" fontId="55" fillId="12" borderId="39" xfId="8" applyFont="1" applyFill="1" applyBorder="1" applyAlignment="1">
      <alignment horizontal="center" vertical="center" wrapText="1"/>
    </xf>
    <xf numFmtId="0" fontId="15" fillId="0" borderId="39" xfId="0" applyFont="1" applyBorder="1" applyAlignment="1">
      <alignment vertical="center" wrapText="1"/>
    </xf>
    <xf numFmtId="0" fontId="55" fillId="38" borderId="39" xfId="8" applyFont="1" applyFill="1" applyBorder="1" applyAlignment="1">
      <alignment horizontal="center" vertical="center" wrapText="1"/>
    </xf>
    <xf numFmtId="0" fontId="55" fillId="38" borderId="0" xfId="8" applyFont="1" applyFill="1" applyBorder="1" applyAlignment="1">
      <alignment horizontal="center" vertical="center" wrapText="1"/>
    </xf>
    <xf numFmtId="0" fontId="55" fillId="12" borderId="0" xfId="8" applyFont="1" applyFill="1" applyBorder="1" applyAlignment="1">
      <alignment horizontal="center" vertical="center" wrapText="1"/>
    </xf>
    <xf numFmtId="0" fontId="55" fillId="13" borderId="39" xfId="8" applyFont="1" applyFill="1" applyBorder="1" applyAlignment="1">
      <alignment horizontal="center" vertical="center" wrapText="1"/>
    </xf>
    <xf numFmtId="0" fontId="55" fillId="0" borderId="39" xfId="0" applyFont="1" applyBorder="1" applyAlignment="1">
      <alignment horizontal="center" vertical="center" wrapText="1"/>
    </xf>
    <xf numFmtId="0" fontId="55" fillId="8" borderId="0" xfId="8" applyFont="1" applyFill="1" applyAlignment="1">
      <alignment horizontal="center" vertical="center" wrapText="1"/>
    </xf>
    <xf numFmtId="0" fontId="55" fillId="0" borderId="0" xfId="0" applyFont="1" applyAlignment="1">
      <alignment horizontal="center" vertical="center" wrapText="1"/>
    </xf>
    <xf numFmtId="0" fontId="55" fillId="39" borderId="0" xfId="8" applyFont="1" applyFill="1" applyAlignment="1">
      <alignment horizontal="center" vertical="center" wrapText="1"/>
    </xf>
    <xf numFmtId="0" fontId="55" fillId="10" borderId="39" xfId="8" applyFont="1" applyFill="1" applyBorder="1" applyAlignment="1">
      <alignment horizontal="center" vertical="center" wrapText="1"/>
    </xf>
    <xf numFmtId="0" fontId="55" fillId="21" borderId="39" xfId="8" applyFont="1" applyFill="1" applyBorder="1" applyAlignment="1">
      <alignment horizontal="center" vertical="center" wrapText="1"/>
    </xf>
    <xf numFmtId="0" fontId="49" fillId="0" borderId="3" xfId="0" applyFont="1" applyFill="1" applyBorder="1" applyAlignment="1" applyProtection="1">
      <alignment horizontal="center" vertical="center"/>
    </xf>
    <xf numFmtId="0" fontId="55" fillId="10" borderId="0" xfId="8" applyFont="1" applyFill="1" applyBorder="1" applyAlignment="1">
      <alignment horizontal="center" vertical="center" wrapText="1"/>
    </xf>
    <xf numFmtId="0" fontId="66" fillId="21" borderId="0" xfId="0" applyFont="1" applyFill="1" applyAlignment="1" applyProtection="1">
      <alignment vertical="center"/>
      <protection hidden="1"/>
    </xf>
    <xf numFmtId="0" fontId="15" fillId="21" borderId="0" xfId="0" applyFont="1" applyFill="1" applyAlignment="1" applyProtection="1">
      <alignment vertical="center"/>
      <protection hidden="1"/>
    </xf>
    <xf numFmtId="0" fontId="48" fillId="13" borderId="0" xfId="8" applyFill="1" applyAlignment="1" applyProtection="1">
      <alignment horizontal="center" vertical="center" wrapText="1"/>
      <protection hidden="1"/>
    </xf>
    <xf numFmtId="0" fontId="0" fillId="13" borderId="0" xfId="0" applyFill="1" applyAlignment="1" applyProtection="1">
      <alignment horizontal="center" vertical="center" wrapText="1"/>
      <protection hidden="1"/>
    </xf>
    <xf numFmtId="0" fontId="23" fillId="13" borderId="0" xfId="8" applyFont="1" applyFill="1" applyBorder="1" applyAlignment="1">
      <alignment horizontal="center" vertical="center" wrapText="1"/>
    </xf>
    <xf numFmtId="0" fontId="23" fillId="8" borderId="0" xfId="8" applyFont="1" applyFill="1" applyBorder="1" applyAlignment="1">
      <alignment horizontal="center" vertical="center" wrapText="1"/>
    </xf>
    <xf numFmtId="0" fontId="48" fillId="8" borderId="0" xfId="8" applyFill="1" applyAlignment="1" applyProtection="1">
      <alignment horizontal="center" vertical="center" wrapText="1"/>
      <protection hidden="1"/>
    </xf>
    <xf numFmtId="0" fontId="0" fillId="8" borderId="0" xfId="0" applyFill="1" applyAlignment="1" applyProtection="1">
      <alignment horizontal="center" vertical="center" wrapText="1"/>
      <protection hidden="1"/>
    </xf>
    <xf numFmtId="0" fontId="48" fillId="39" borderId="0" xfId="8" applyFill="1" applyAlignment="1" applyProtection="1">
      <alignment horizontal="center" vertical="center" wrapText="1"/>
      <protection hidden="1"/>
    </xf>
    <xf numFmtId="0" fontId="0" fillId="39" borderId="0" xfId="0" applyFill="1" applyAlignment="1" applyProtection="1">
      <alignment horizontal="center" vertical="center" wrapText="1"/>
      <protection hidden="1"/>
    </xf>
    <xf numFmtId="0" fontId="23" fillId="39" borderId="0" xfId="8" applyFont="1" applyFill="1" applyAlignment="1">
      <alignment horizontal="center" vertical="center" wrapText="1"/>
    </xf>
    <xf numFmtId="0" fontId="23" fillId="39" borderId="0" xfId="8" applyFont="1" applyFill="1" applyBorder="1" applyAlignment="1">
      <alignment horizontal="center" vertical="center" wrapText="1"/>
    </xf>
    <xf numFmtId="0" fontId="44" fillId="0" borderId="0" xfId="0" applyFont="1" applyFill="1" applyBorder="1" applyAlignment="1" applyProtection="1">
      <alignment horizontal="center" vertical="center" wrapText="1"/>
    </xf>
    <xf numFmtId="0" fontId="0" fillId="0" borderId="47" xfId="0" applyBorder="1" applyProtection="1"/>
    <xf numFmtId="0" fontId="73" fillId="0" borderId="46" xfId="8" applyFont="1" applyBorder="1" applyAlignment="1" applyProtection="1">
      <alignment horizontal="center" vertical="center" wrapText="1"/>
      <protection hidden="1"/>
    </xf>
    <xf numFmtId="0" fontId="0" fillId="0" borderId="46" xfId="0" applyBorder="1" applyProtection="1"/>
    <xf numFmtId="0" fontId="48" fillId="0" borderId="46" xfId="8"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8" xfId="0" applyBorder="1" applyProtection="1"/>
    <xf numFmtId="0" fontId="0" fillId="0" borderId="39" xfId="0" applyBorder="1" applyProtection="1"/>
    <xf numFmtId="0" fontId="73" fillId="0" borderId="0" xfId="8" applyFont="1" applyBorder="1" applyAlignment="1" applyProtection="1">
      <alignment horizontal="center" vertical="center" wrapText="1"/>
      <protection hidden="1"/>
    </xf>
    <xf numFmtId="0" fontId="0" fillId="0" borderId="0" xfId="0" applyBorder="1" applyProtection="1"/>
    <xf numFmtId="0" fontId="48" fillId="0" borderId="0" xfId="8" applyBorder="1" applyAlignment="1" applyProtection="1">
      <alignment horizontal="center" vertical="center"/>
      <protection hidden="1"/>
    </xf>
    <xf numFmtId="0" fontId="0" fillId="0" borderId="45" xfId="0" applyBorder="1" applyProtection="1"/>
    <xf numFmtId="0" fontId="0" fillId="14" borderId="0" xfId="0" applyFill="1" applyBorder="1" applyProtection="1"/>
    <xf numFmtId="0" fontId="0" fillId="31" borderId="0" xfId="0" applyFill="1" applyBorder="1" applyProtection="1"/>
    <xf numFmtId="0" fontId="76" fillId="0" borderId="0" xfId="0" applyFont="1" applyBorder="1" applyProtection="1"/>
    <xf numFmtId="0" fontId="0" fillId="0" borderId="61" xfId="0" applyBorder="1" applyProtection="1"/>
    <xf numFmtId="0" fontId="0" fillId="0" borderId="37" xfId="0" applyBorder="1" applyProtection="1"/>
    <xf numFmtId="0" fontId="0" fillId="0" borderId="62" xfId="0" applyBorder="1" applyProtection="1"/>
    <xf numFmtId="0" fontId="22" fillId="14" borderId="0" xfId="0" applyFont="1" applyFill="1" applyBorder="1" applyAlignment="1" applyProtection="1">
      <alignment horizontal="left" vertical="center" wrapText="1"/>
      <protection hidden="1"/>
    </xf>
    <xf numFmtId="0" fontId="24" fillId="14" borderId="1"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wrapText="1"/>
      <protection hidden="1"/>
    </xf>
    <xf numFmtId="0" fontId="22" fillId="14" borderId="15" xfId="0" applyFont="1" applyFill="1" applyBorder="1" applyAlignment="1" applyProtection="1">
      <alignment horizontal="left" vertical="center" wrapText="1"/>
      <protection hidden="1"/>
    </xf>
    <xf numFmtId="0" fontId="10" fillId="13" borderId="11" xfId="0" applyFont="1" applyFill="1" applyBorder="1" applyAlignment="1" applyProtection="1">
      <alignment vertical="center" wrapText="1"/>
      <protection hidden="1"/>
    </xf>
    <xf numFmtId="0" fontId="10" fillId="13" borderId="11" xfId="0" applyFont="1" applyFill="1" applyBorder="1" applyAlignment="1" applyProtection="1">
      <alignment horizontal="center" vertical="center" wrapText="1"/>
      <protection hidden="1"/>
    </xf>
    <xf numFmtId="0" fontId="86" fillId="13" borderId="12" xfId="0" applyFont="1" applyFill="1" applyBorder="1" applyAlignment="1" applyProtection="1">
      <alignment horizontal="center" vertical="center" wrapText="1"/>
      <protection hidden="1"/>
    </xf>
    <xf numFmtId="0" fontId="10" fillId="13" borderId="3" xfId="0" applyFont="1" applyFill="1" applyBorder="1" applyAlignment="1" applyProtection="1">
      <alignment vertical="center" wrapText="1"/>
      <protection hidden="1"/>
    </xf>
    <xf numFmtId="0" fontId="10" fillId="13" borderId="3" xfId="0" applyFont="1" applyFill="1" applyBorder="1" applyAlignment="1" applyProtection="1">
      <alignment horizontal="center" vertical="center" wrapText="1"/>
      <protection hidden="1"/>
    </xf>
    <xf numFmtId="0" fontId="86" fillId="13" borderId="13" xfId="0" applyFont="1" applyFill="1" applyBorder="1" applyAlignment="1" applyProtection="1">
      <alignment horizontal="center" vertical="center" wrapText="1"/>
      <protection hidden="1"/>
    </xf>
    <xf numFmtId="0" fontId="10" fillId="13" borderId="42" xfId="0" applyFont="1" applyFill="1" applyBorder="1" applyAlignment="1" applyProtection="1">
      <alignment vertical="center" wrapText="1"/>
      <protection hidden="1"/>
    </xf>
    <xf numFmtId="0" fontId="17" fillId="8" borderId="42" xfId="0" applyFont="1" applyFill="1" applyBorder="1" applyAlignment="1" applyProtection="1">
      <alignment horizontal="left" vertical="center" wrapText="1"/>
      <protection hidden="1"/>
    </xf>
    <xf numFmtId="0" fontId="17" fillId="8" borderId="42" xfId="0" applyFont="1" applyFill="1" applyBorder="1" applyAlignment="1" applyProtection="1">
      <alignment horizontal="center" vertical="center" wrapText="1"/>
      <protection hidden="1"/>
    </xf>
    <xf numFmtId="0" fontId="10" fillId="40" borderId="11" xfId="0" applyFont="1" applyFill="1" applyBorder="1" applyAlignment="1" applyProtection="1">
      <alignment vertical="center" wrapText="1"/>
      <protection hidden="1"/>
    </xf>
    <xf numFmtId="0" fontId="10" fillId="40" borderId="11" xfId="0" applyFont="1" applyFill="1" applyBorder="1" applyAlignment="1" applyProtection="1">
      <alignment horizontal="center" vertical="center" wrapText="1"/>
      <protection hidden="1"/>
    </xf>
    <xf numFmtId="169" fontId="86" fillId="40" borderId="11" xfId="0" applyNumberFormat="1" applyFont="1" applyFill="1" applyBorder="1" applyAlignment="1" applyProtection="1">
      <alignment horizontal="center" vertical="center" wrapText="1"/>
      <protection hidden="1"/>
    </xf>
    <xf numFmtId="0" fontId="10" fillId="41" borderId="3" xfId="0" applyFont="1" applyFill="1" applyBorder="1" applyAlignment="1" applyProtection="1">
      <alignment vertical="center" wrapText="1"/>
      <protection hidden="1"/>
    </xf>
    <xf numFmtId="0" fontId="10" fillId="41" borderId="3" xfId="0" applyFont="1" applyFill="1" applyBorder="1" applyAlignment="1" applyProtection="1">
      <alignment horizontal="center" vertical="center" wrapText="1"/>
      <protection hidden="1"/>
    </xf>
    <xf numFmtId="169" fontId="86" fillId="41" borderId="3" xfId="0" applyNumberFormat="1" applyFont="1" applyFill="1" applyBorder="1" applyAlignment="1" applyProtection="1">
      <alignment horizontal="center" vertical="center" wrapText="1"/>
      <protection hidden="1"/>
    </xf>
    <xf numFmtId="0" fontId="10" fillId="40" borderId="3" xfId="0" applyFont="1" applyFill="1" applyBorder="1" applyAlignment="1" applyProtection="1">
      <alignment vertical="center" wrapText="1"/>
      <protection hidden="1"/>
    </xf>
    <xf numFmtId="0" fontId="10" fillId="40" borderId="3" xfId="0" applyFont="1" applyFill="1" applyBorder="1" applyAlignment="1" applyProtection="1">
      <alignment horizontal="center" vertical="center" wrapText="1"/>
      <protection hidden="1"/>
    </xf>
    <xf numFmtId="169" fontId="86" fillId="40" borderId="3" xfId="0" applyNumberFormat="1" applyFont="1" applyFill="1" applyBorder="1" applyAlignment="1" applyProtection="1">
      <alignment horizontal="center" vertical="center" wrapText="1"/>
      <protection hidden="1"/>
    </xf>
    <xf numFmtId="0" fontId="10" fillId="41" borderId="14" xfId="0" applyFont="1" applyFill="1" applyBorder="1" applyAlignment="1" applyProtection="1">
      <alignment vertical="center" wrapText="1"/>
      <protection hidden="1"/>
    </xf>
    <xf numFmtId="0" fontId="10" fillId="41" borderId="14" xfId="0" applyFont="1" applyFill="1" applyBorder="1" applyAlignment="1" applyProtection="1">
      <alignment horizontal="center" vertical="center" wrapText="1"/>
      <protection hidden="1"/>
    </xf>
    <xf numFmtId="169" fontId="86" fillId="41" borderId="14" xfId="0" applyNumberFormat="1" applyFont="1" applyFill="1" applyBorder="1" applyAlignment="1" applyProtection="1">
      <alignment horizontal="center" vertical="center" wrapText="1"/>
      <protection hidden="1"/>
    </xf>
    <xf numFmtId="0" fontId="10" fillId="40" borderId="12" xfId="0" applyFont="1" applyFill="1" applyBorder="1" applyAlignment="1" applyProtection="1">
      <alignment horizontal="center" vertical="center" wrapText="1"/>
      <protection hidden="1"/>
    </xf>
    <xf numFmtId="0" fontId="10" fillId="41" borderId="13" xfId="0" applyFont="1" applyFill="1" applyBorder="1" applyAlignment="1" applyProtection="1">
      <alignment horizontal="center" vertical="center" wrapText="1"/>
      <protection hidden="1"/>
    </xf>
    <xf numFmtId="0" fontId="10" fillId="40" borderId="13" xfId="0" applyFont="1" applyFill="1" applyBorder="1" applyAlignment="1" applyProtection="1">
      <alignment horizontal="center" vertical="center" wrapText="1"/>
      <protection hidden="1"/>
    </xf>
    <xf numFmtId="0" fontId="10" fillId="41" borderId="25" xfId="0" applyFont="1" applyFill="1" applyBorder="1" applyAlignment="1" applyProtection="1">
      <alignment horizontal="center" vertical="center" wrapText="1"/>
      <protection hidden="1"/>
    </xf>
    <xf numFmtId="0" fontId="10" fillId="42" borderId="11" xfId="0" applyFont="1" applyFill="1" applyBorder="1" applyAlignment="1" applyProtection="1">
      <alignment vertical="center" wrapText="1"/>
      <protection hidden="1"/>
    </xf>
    <xf numFmtId="0" fontId="10" fillId="42" borderId="11" xfId="0" applyFont="1" applyFill="1" applyBorder="1" applyAlignment="1" applyProtection="1">
      <alignment horizontal="center" vertical="center" wrapText="1"/>
      <protection hidden="1"/>
    </xf>
    <xf numFmtId="0" fontId="86" fillId="42" borderId="12" xfId="0" applyFont="1" applyFill="1" applyBorder="1" applyAlignment="1" applyProtection="1">
      <alignment horizontal="center" vertical="center" wrapText="1"/>
      <protection hidden="1"/>
    </xf>
    <xf numFmtId="0" fontId="10" fillId="42" borderId="3" xfId="0" applyFont="1" applyFill="1" applyBorder="1" applyAlignment="1" applyProtection="1">
      <alignment vertical="center" wrapText="1"/>
      <protection hidden="1"/>
    </xf>
    <xf numFmtId="0" fontId="10" fillId="42" borderId="3" xfId="0" applyFont="1" applyFill="1" applyBorder="1" applyAlignment="1" applyProtection="1">
      <alignment horizontal="center" vertical="center" wrapText="1"/>
      <protection hidden="1"/>
    </xf>
    <xf numFmtId="0" fontId="86" fillId="42" borderId="13" xfId="0" applyFont="1" applyFill="1" applyBorder="1" applyAlignment="1" applyProtection="1">
      <alignment horizontal="center" vertical="center" wrapText="1"/>
      <protection hidden="1"/>
    </xf>
    <xf numFmtId="0" fontId="10" fillId="42" borderId="14" xfId="0" applyFont="1" applyFill="1" applyBorder="1" applyAlignment="1" applyProtection="1">
      <alignment vertical="center" wrapText="1"/>
      <protection hidden="1"/>
    </xf>
    <xf numFmtId="0" fontId="10" fillId="42" borderId="14" xfId="0" applyFont="1" applyFill="1" applyBorder="1" applyAlignment="1" applyProtection="1">
      <alignment horizontal="center" vertical="center" wrapText="1"/>
      <protection hidden="1"/>
    </xf>
    <xf numFmtId="0" fontId="86" fillId="42" borderId="25" xfId="0" applyFont="1" applyFill="1" applyBorder="1" applyAlignment="1" applyProtection="1">
      <alignment horizontal="center" vertical="center" wrapText="1"/>
      <protection hidden="1"/>
    </xf>
    <xf numFmtId="0" fontId="10" fillId="42" borderId="42" xfId="0" applyFont="1" applyFill="1" applyBorder="1" applyAlignment="1" applyProtection="1">
      <alignment vertical="center" wrapText="1"/>
      <protection hidden="1"/>
    </xf>
    <xf numFmtId="0" fontId="10" fillId="43" borderId="3" xfId="0" applyFont="1" applyFill="1" applyBorder="1" applyAlignment="1" applyProtection="1">
      <alignment vertical="center" wrapText="1"/>
      <protection hidden="1"/>
    </xf>
    <xf numFmtId="0" fontId="10" fillId="43" borderId="3" xfId="0" applyFont="1" applyFill="1" applyBorder="1" applyAlignment="1" applyProtection="1">
      <alignment horizontal="center" vertical="center" wrapText="1"/>
      <protection hidden="1"/>
    </xf>
    <xf numFmtId="0" fontId="86" fillId="43" borderId="13" xfId="0" applyFont="1" applyFill="1" applyBorder="1" applyAlignment="1" applyProtection="1">
      <alignment horizontal="center" vertical="center" wrapText="1"/>
      <protection hidden="1"/>
    </xf>
    <xf numFmtId="0" fontId="10" fillId="43" borderId="42" xfId="0" applyFont="1" applyFill="1" applyBorder="1" applyAlignment="1" applyProtection="1">
      <alignment vertical="center" wrapText="1"/>
      <protection hidden="1"/>
    </xf>
    <xf numFmtId="0" fontId="17" fillId="43" borderId="42" xfId="0" applyFont="1" applyFill="1" applyBorder="1" applyAlignment="1" applyProtection="1">
      <alignment horizontal="center" vertical="center" wrapText="1"/>
      <protection hidden="1"/>
    </xf>
    <xf numFmtId="0" fontId="102" fillId="43" borderId="42" xfId="0" applyFont="1" applyFill="1" applyBorder="1" applyAlignment="1" applyProtection="1">
      <alignment horizontal="center" vertical="center" wrapText="1"/>
      <protection hidden="1"/>
    </xf>
    <xf numFmtId="0" fontId="17" fillId="42" borderId="42" xfId="0" applyFont="1" applyFill="1" applyBorder="1" applyAlignment="1" applyProtection="1">
      <alignment horizontal="center" vertical="center" wrapText="1"/>
      <protection hidden="1"/>
    </xf>
    <xf numFmtId="0" fontId="102" fillId="42" borderId="42" xfId="0" applyFont="1" applyFill="1" applyBorder="1" applyAlignment="1" applyProtection="1">
      <alignment horizontal="center" vertical="center" wrapText="1"/>
      <protection hidden="1"/>
    </xf>
    <xf numFmtId="0" fontId="17" fillId="13" borderId="42" xfId="0" applyFont="1" applyFill="1" applyBorder="1" applyAlignment="1" applyProtection="1">
      <alignment horizontal="center" vertical="center" wrapText="1"/>
      <protection hidden="1"/>
    </xf>
    <xf numFmtId="0" fontId="102" fillId="13" borderId="42" xfId="0" applyFont="1" applyFill="1" applyBorder="1" applyAlignment="1" applyProtection="1">
      <alignment horizontal="center" vertical="center" wrapText="1"/>
      <protection hidden="1"/>
    </xf>
    <xf numFmtId="0" fontId="102" fillId="13" borderId="30" xfId="0" applyFont="1" applyFill="1" applyBorder="1" applyAlignment="1" applyProtection="1">
      <alignment horizontal="center" vertical="center" wrapText="1"/>
      <protection hidden="1"/>
    </xf>
    <xf numFmtId="0" fontId="102" fillId="8" borderId="42" xfId="0" applyFont="1" applyFill="1" applyBorder="1" applyAlignment="1" applyProtection="1">
      <alignment horizontal="center" vertical="center" wrapText="1"/>
      <protection hidden="1"/>
    </xf>
    <xf numFmtId="0" fontId="10" fillId="44" borderId="42" xfId="0" applyFont="1" applyFill="1" applyBorder="1" applyAlignment="1" applyProtection="1">
      <alignment vertical="center" wrapText="1"/>
      <protection hidden="1"/>
    </xf>
    <xf numFmtId="0" fontId="17" fillId="44" borderId="42" xfId="0" applyFont="1" applyFill="1" applyBorder="1" applyAlignment="1" applyProtection="1">
      <alignment horizontal="center" vertical="center" wrapText="1"/>
      <protection hidden="1"/>
    </xf>
    <xf numFmtId="0" fontId="102" fillId="44" borderId="42" xfId="0" applyFont="1" applyFill="1" applyBorder="1" applyAlignment="1" applyProtection="1">
      <alignment horizontal="center" vertical="center" wrapText="1"/>
      <protection hidden="1"/>
    </xf>
    <xf numFmtId="0" fontId="102" fillId="13" borderId="41" xfId="8" applyFont="1" applyFill="1" applyBorder="1" applyAlignment="1" applyProtection="1">
      <alignment horizontal="center" vertical="center" wrapText="1"/>
      <protection hidden="1"/>
    </xf>
    <xf numFmtId="0" fontId="102" fillId="42" borderId="41" xfId="8" applyFont="1" applyFill="1" applyBorder="1" applyAlignment="1" applyProtection="1">
      <alignment horizontal="center" vertical="center" wrapText="1"/>
      <protection hidden="1"/>
    </xf>
    <xf numFmtId="0" fontId="102" fillId="8" borderId="41" xfId="8" applyFont="1" applyFill="1" applyBorder="1" applyAlignment="1" applyProtection="1">
      <alignment horizontal="center" vertical="center" wrapText="1"/>
      <protection hidden="1"/>
    </xf>
    <xf numFmtId="0" fontId="102" fillId="44" borderId="41" xfId="8" applyFont="1" applyFill="1" applyBorder="1" applyAlignment="1" applyProtection="1">
      <alignment horizontal="center" vertical="center" wrapText="1"/>
      <protection hidden="1"/>
    </xf>
    <xf numFmtId="0" fontId="9" fillId="24" borderId="74" xfId="0" applyFont="1" applyFill="1" applyBorder="1" applyAlignment="1" applyProtection="1">
      <alignment horizontal="center" vertical="center" wrapText="1"/>
      <protection hidden="1"/>
    </xf>
    <xf numFmtId="0" fontId="9" fillId="24" borderId="75" xfId="0" applyFont="1" applyFill="1" applyBorder="1" applyAlignment="1" applyProtection="1">
      <alignment horizontal="center" vertical="center" wrapText="1"/>
      <protection hidden="1"/>
    </xf>
    <xf numFmtId="0" fontId="9" fillId="24" borderId="76" xfId="0" applyFont="1" applyFill="1" applyBorder="1" applyAlignment="1" applyProtection="1">
      <alignment horizontal="center" vertical="center" wrapText="1"/>
      <protection hidden="1"/>
    </xf>
    <xf numFmtId="0" fontId="9" fillId="45" borderId="69" xfId="0" applyFont="1" applyFill="1" applyBorder="1" applyAlignment="1" applyProtection="1">
      <alignment horizontal="center" vertical="center" wrapText="1"/>
      <protection hidden="1"/>
    </xf>
    <xf numFmtId="0" fontId="9" fillId="45" borderId="70" xfId="0" applyFont="1" applyFill="1" applyBorder="1" applyAlignment="1" applyProtection="1">
      <alignment horizontal="center" vertical="center" wrapText="1"/>
      <protection hidden="1"/>
    </xf>
    <xf numFmtId="0" fontId="9" fillId="45" borderId="55" xfId="0" applyFont="1" applyFill="1" applyBorder="1" applyAlignment="1" applyProtection="1">
      <alignment horizontal="center" vertical="center" wrapText="1"/>
      <protection hidden="1"/>
    </xf>
    <xf numFmtId="0" fontId="9" fillId="45" borderId="70" xfId="0" applyFont="1" applyFill="1" applyBorder="1" applyAlignment="1" applyProtection="1">
      <alignment horizontal="center" vertical="top" wrapText="1"/>
      <protection hidden="1"/>
    </xf>
    <xf numFmtId="168" fontId="86" fillId="42" borderId="11" xfId="0" applyNumberFormat="1" applyFont="1" applyFill="1" applyBorder="1" applyAlignment="1" applyProtection="1">
      <alignment horizontal="center" vertical="center" wrapText="1"/>
      <protection hidden="1"/>
    </xf>
    <xf numFmtId="168" fontId="86" fillId="43" borderId="3" xfId="0" applyNumberFormat="1" applyFont="1" applyFill="1" applyBorder="1" applyAlignment="1" applyProtection="1">
      <alignment horizontal="center" vertical="center" wrapText="1"/>
      <protection hidden="1"/>
    </xf>
    <xf numFmtId="168" fontId="86" fillId="42" borderId="3" xfId="0" applyNumberFormat="1" applyFont="1" applyFill="1" applyBorder="1" applyAlignment="1" applyProtection="1">
      <alignment horizontal="center" vertical="center" wrapText="1"/>
      <protection hidden="1"/>
    </xf>
    <xf numFmtId="168" fontId="86" fillId="42" borderId="14" xfId="0" applyNumberFormat="1" applyFont="1" applyFill="1" applyBorder="1" applyAlignment="1" applyProtection="1">
      <alignment horizontal="center" vertical="center" wrapText="1"/>
      <protection hidden="1"/>
    </xf>
    <xf numFmtId="168" fontId="86" fillId="13" borderId="11" xfId="0" applyNumberFormat="1" applyFont="1" applyFill="1" applyBorder="1" applyAlignment="1" applyProtection="1">
      <alignment horizontal="center" vertical="center" wrapText="1"/>
      <protection hidden="1"/>
    </xf>
    <xf numFmtId="168" fontId="86" fillId="13" borderId="3" xfId="0" applyNumberFormat="1" applyFont="1" applyFill="1" applyBorder="1" applyAlignment="1" applyProtection="1">
      <alignment horizontal="center" vertical="center" wrapText="1"/>
      <protection hidden="1"/>
    </xf>
    <xf numFmtId="0" fontId="100" fillId="0" borderId="0" xfId="0" applyFont="1" applyBorder="1"/>
    <xf numFmtId="0" fontId="0" fillId="46" borderId="0" xfId="0" applyFill="1" applyBorder="1" applyProtection="1"/>
    <xf numFmtId="0" fontId="0" fillId="14" borderId="0" xfId="0" applyFill="1" applyProtection="1"/>
    <xf numFmtId="0" fontId="5" fillId="46" borderId="0" xfId="0" applyFont="1" applyFill="1" applyBorder="1" applyAlignment="1" applyProtection="1">
      <alignment vertical="center"/>
    </xf>
    <xf numFmtId="0" fontId="0" fillId="14" borderId="0" xfId="0" applyFill="1" applyBorder="1" applyAlignment="1" applyProtection="1">
      <alignment vertical="center"/>
    </xf>
    <xf numFmtId="0" fontId="0" fillId="0" borderId="47" xfId="0" applyBorder="1"/>
    <xf numFmtId="0" fontId="0" fillId="0" borderId="46" xfId="0" applyBorder="1"/>
    <xf numFmtId="0" fontId="0" fillId="0" borderId="48" xfId="0" applyBorder="1"/>
    <xf numFmtId="0" fontId="0" fillId="0" borderId="39" xfId="0" applyBorder="1"/>
    <xf numFmtId="0" fontId="0" fillId="0" borderId="45" xfId="0" applyBorder="1"/>
    <xf numFmtId="0" fontId="17" fillId="0" borderId="0" xfId="8" applyFont="1" applyBorder="1" applyAlignment="1" applyProtection="1">
      <alignment horizontal="left" vertical="center"/>
      <protection hidden="1"/>
    </xf>
    <xf numFmtId="0" fontId="48" fillId="0" borderId="0" xfId="8" applyBorder="1" applyAlignment="1" applyProtection="1">
      <alignment horizontal="center" vertical="center" wrapText="1"/>
      <protection hidden="1"/>
    </xf>
    <xf numFmtId="0" fontId="0" fillId="14" borderId="0" xfId="0" applyFill="1" applyBorder="1"/>
    <xf numFmtId="0" fontId="44" fillId="0" borderId="0" xfId="0" applyFont="1" applyBorder="1"/>
    <xf numFmtId="0" fontId="0" fillId="0" borderId="61" xfId="0" applyBorder="1"/>
    <xf numFmtId="0" fontId="44" fillId="0" borderId="37" xfId="0" applyFont="1" applyBorder="1"/>
    <xf numFmtId="0" fontId="0" fillId="0" borderId="62" xfId="0" applyBorder="1"/>
    <xf numFmtId="14" fontId="0" fillId="0" borderId="0" xfId="0" applyNumberFormat="1" applyProtection="1">
      <protection hidden="1"/>
    </xf>
    <xf numFmtId="0" fontId="100" fillId="0" borderId="0" xfId="0" applyFont="1" applyProtection="1">
      <protection hidden="1"/>
    </xf>
    <xf numFmtId="0" fontId="0" fillId="0" borderId="94" xfId="0" applyBorder="1" applyProtection="1">
      <protection hidden="1"/>
    </xf>
    <xf numFmtId="0" fontId="0" fillId="0" borderId="95" xfId="0" applyBorder="1" applyProtection="1">
      <protection hidden="1"/>
    </xf>
    <xf numFmtId="0" fontId="0" fillId="0" borderId="96" xfId="0" applyBorder="1" applyProtection="1">
      <protection hidden="1"/>
    </xf>
    <xf numFmtId="0" fontId="0" fillId="0" borderId="0" xfId="0" applyAlignment="1" applyProtection="1">
      <alignment vertical="top"/>
      <protection hidden="1"/>
    </xf>
    <xf numFmtId="0" fontId="0" fillId="0" borderId="97" xfId="0" applyBorder="1" applyProtection="1">
      <protection hidden="1"/>
    </xf>
    <xf numFmtId="0" fontId="6" fillId="0" borderId="0" xfId="0" applyFont="1" applyBorder="1" applyAlignment="1" applyProtection="1">
      <alignment horizontal="right" vertical="center"/>
      <protection hidden="1"/>
    </xf>
    <xf numFmtId="14" fontId="6" fillId="14" borderId="0" xfId="0" applyNumberFormat="1"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6" fillId="0" borderId="97"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0" fillId="0" borderId="0" xfId="0" applyAlignment="1" applyProtection="1">
      <alignment horizontal="right" vertical="center" wrapText="1" indent="1"/>
      <protection hidden="1"/>
    </xf>
    <xf numFmtId="0" fontId="56" fillId="0" borderId="0" xfId="0" applyFont="1" applyAlignment="1" applyProtection="1">
      <alignment wrapText="1"/>
      <protection hidden="1"/>
    </xf>
    <xf numFmtId="0" fontId="51" fillId="2" borderId="0" xfId="0" applyFont="1" applyFill="1" applyBorder="1" applyAlignment="1" applyProtection="1">
      <alignment horizontal="center" vertical="center" wrapText="1"/>
      <protection hidden="1"/>
    </xf>
    <xf numFmtId="0" fontId="51" fillId="24" borderId="78" xfId="0" applyFont="1" applyFill="1" applyBorder="1" applyAlignment="1" applyProtection="1">
      <alignment horizontal="center" vertical="center" wrapText="1"/>
      <protection hidden="1"/>
    </xf>
    <xf numFmtId="0" fontId="51" fillId="24" borderId="82" xfId="0" applyFont="1" applyFill="1" applyBorder="1" applyAlignment="1" applyProtection="1">
      <alignment horizontal="center" vertical="center" wrapText="1"/>
      <protection hidden="1"/>
    </xf>
    <xf numFmtId="0" fontId="49" fillId="24" borderId="78" xfId="0" applyFont="1" applyFill="1" applyBorder="1" applyAlignment="1" applyProtection="1">
      <alignment horizontal="center" vertical="center" wrapText="1"/>
      <protection hidden="1"/>
    </xf>
    <xf numFmtId="0" fontId="49" fillId="24" borderId="82" xfId="0" applyFont="1" applyFill="1" applyBorder="1" applyAlignment="1" applyProtection="1">
      <alignment horizontal="center" vertical="center" wrapText="1"/>
      <protection hidden="1"/>
    </xf>
    <xf numFmtId="0" fontId="49" fillId="24" borderId="108" xfId="0" applyFont="1" applyFill="1" applyBorder="1" applyAlignment="1" applyProtection="1">
      <alignment horizontal="center" vertical="center"/>
      <protection hidden="1"/>
    </xf>
    <xf numFmtId="0" fontId="0" fillId="24" borderId="0" xfId="0" applyFill="1" applyProtection="1">
      <protection hidden="1"/>
    </xf>
    <xf numFmtId="0" fontId="31" fillId="48" borderId="107" xfId="0" applyFont="1" applyFill="1" applyBorder="1" applyAlignment="1" applyProtection="1">
      <alignment horizontal="left" vertical="center"/>
      <protection hidden="1"/>
    </xf>
    <xf numFmtId="167" fontId="53" fillId="48" borderId="106" xfId="0" applyNumberFormat="1" applyFont="1" applyFill="1" applyBorder="1" applyAlignment="1" applyProtection="1">
      <alignment horizontal="right" vertical="center"/>
      <protection hidden="1"/>
    </xf>
    <xf numFmtId="0" fontId="49" fillId="49" borderId="107" xfId="0" applyFont="1" applyFill="1" applyBorder="1" applyAlignment="1" applyProtection="1">
      <alignment horizontal="center" vertical="center"/>
      <protection hidden="1"/>
    </xf>
    <xf numFmtId="0" fontId="49" fillId="49" borderId="107" xfId="0" applyFont="1" applyFill="1" applyBorder="1" applyAlignment="1" applyProtection="1">
      <alignment horizontal="center"/>
      <protection hidden="1"/>
    </xf>
    <xf numFmtId="167" fontId="50" fillId="48" borderId="106" xfId="4" applyNumberFormat="1" applyFont="1" applyFill="1" applyBorder="1" applyAlignment="1" applyProtection="1">
      <alignment vertical="center"/>
      <protection hidden="1"/>
    </xf>
    <xf numFmtId="167" fontId="50" fillId="48" borderId="107" xfId="4" applyNumberFormat="1" applyFont="1" applyFill="1" applyBorder="1" applyAlignment="1" applyProtection="1">
      <alignment vertical="center"/>
      <protection hidden="1"/>
    </xf>
    <xf numFmtId="0" fontId="49" fillId="48" borderId="109" xfId="0" applyFont="1" applyFill="1" applyBorder="1" applyAlignment="1" applyProtection="1">
      <alignment horizontal="center" vertical="center"/>
      <protection hidden="1"/>
    </xf>
    <xf numFmtId="0" fontId="0" fillId="12" borderId="17" xfId="0" applyFill="1" applyBorder="1" applyProtection="1">
      <protection hidden="1"/>
    </xf>
    <xf numFmtId="0" fontId="0" fillId="48" borderId="17" xfId="0" applyFill="1" applyBorder="1" applyProtection="1">
      <protection hidden="1"/>
    </xf>
    <xf numFmtId="0" fontId="97" fillId="13" borderId="0" xfId="8" applyFont="1" applyFill="1" applyBorder="1" applyAlignment="1" applyProtection="1">
      <alignment horizontal="center" vertical="center" wrapText="1"/>
      <protection hidden="1"/>
    </xf>
    <xf numFmtId="0" fontId="15" fillId="0" borderId="85" xfId="0" applyFont="1" applyBorder="1" applyAlignment="1" applyProtection="1">
      <alignment vertical="center"/>
      <protection hidden="1"/>
    </xf>
    <xf numFmtId="0" fontId="15" fillId="0" borderId="85" xfId="0" applyFont="1" applyBorder="1" applyAlignment="1" applyProtection="1">
      <alignment horizontal="center" vertical="center"/>
      <protection hidden="1"/>
    </xf>
    <xf numFmtId="167" fontId="15" fillId="0" borderId="85" xfId="0" applyNumberFormat="1" applyFont="1" applyBorder="1" applyAlignment="1" applyProtection="1">
      <alignment vertical="center"/>
      <protection hidden="1"/>
    </xf>
    <xf numFmtId="167" fontId="15" fillId="14" borderId="85" xfId="0" applyNumberFormat="1" applyFont="1" applyFill="1" applyBorder="1" applyAlignment="1" applyProtection="1">
      <alignment vertical="center"/>
      <protection hidden="1"/>
    </xf>
    <xf numFmtId="0" fontId="0" fillId="0" borderId="85" xfId="0" applyBorder="1" applyProtection="1">
      <protection hidden="1"/>
    </xf>
    <xf numFmtId="14" fontId="0" fillId="0" borderId="85" xfId="0" applyNumberFormat="1" applyBorder="1" applyProtection="1">
      <protection hidden="1"/>
    </xf>
    <xf numFmtId="1" fontId="0" fillId="0" borderId="85" xfId="0" applyNumberFormat="1" applyBorder="1" applyProtection="1">
      <protection hidden="1"/>
    </xf>
    <xf numFmtId="0" fontId="15" fillId="0" borderId="85" xfId="0" applyFont="1" applyBorder="1" applyProtection="1">
      <protection hidden="1"/>
    </xf>
    <xf numFmtId="0" fontId="15" fillId="0" borderId="80" xfId="0" applyFont="1" applyBorder="1" applyAlignment="1" applyProtection="1">
      <alignment vertical="center"/>
      <protection hidden="1"/>
    </xf>
    <xf numFmtId="0" fontId="15" fillId="0" borderId="80" xfId="0" applyFont="1" applyBorder="1" applyAlignment="1" applyProtection="1">
      <alignment horizontal="center" vertical="center"/>
      <protection hidden="1"/>
    </xf>
    <xf numFmtId="167" fontId="15" fillId="0" borderId="80" xfId="0" applyNumberFormat="1" applyFont="1" applyBorder="1" applyAlignment="1" applyProtection="1">
      <alignment vertical="center"/>
      <protection hidden="1"/>
    </xf>
    <xf numFmtId="167" fontId="15" fillId="14" borderId="80" xfId="0" applyNumberFormat="1" applyFont="1" applyFill="1" applyBorder="1" applyAlignment="1" applyProtection="1">
      <alignment vertical="center"/>
      <protection hidden="1"/>
    </xf>
    <xf numFmtId="0" fontId="0" fillId="0" borderId="80" xfId="0" applyBorder="1" applyProtection="1">
      <protection hidden="1"/>
    </xf>
    <xf numFmtId="14" fontId="0" fillId="0" borderId="80" xfId="0" applyNumberFormat="1" applyBorder="1" applyProtection="1">
      <protection hidden="1"/>
    </xf>
    <xf numFmtId="1" fontId="0" fillId="0" borderId="80" xfId="0" applyNumberFormat="1" applyBorder="1" applyProtection="1">
      <protection hidden="1"/>
    </xf>
    <xf numFmtId="0" fontId="15" fillId="0" borderId="80" xfId="0" applyFont="1" applyBorder="1" applyProtection="1">
      <protection hidden="1"/>
    </xf>
    <xf numFmtId="0" fontId="101" fillId="0" borderId="0" xfId="0" applyFont="1" applyBorder="1" applyAlignment="1" applyProtection="1">
      <alignment horizontal="right"/>
      <protection hidden="1"/>
    </xf>
    <xf numFmtId="0" fontId="92" fillId="0" borderId="0" xfId="0" applyFont="1" applyBorder="1" applyAlignment="1" applyProtection="1">
      <alignment horizontal="right"/>
      <protection hidden="1"/>
    </xf>
    <xf numFmtId="0" fontId="97" fillId="8" borderId="0" xfId="8" applyFont="1" applyFill="1" applyBorder="1" applyAlignment="1" applyProtection="1">
      <alignment horizontal="center" vertical="center" wrapText="1"/>
      <protection hidden="1"/>
    </xf>
    <xf numFmtId="0" fontId="15" fillId="0" borderId="80" xfId="0" applyFont="1" applyFill="1" applyBorder="1" applyAlignment="1" applyProtection="1">
      <alignment vertical="center"/>
      <protection hidden="1"/>
    </xf>
    <xf numFmtId="0" fontId="15" fillId="50" borderId="80" xfId="0" applyFont="1" applyFill="1" applyBorder="1" applyAlignment="1" applyProtection="1">
      <alignment horizontal="center" vertical="center"/>
      <protection hidden="1"/>
    </xf>
    <xf numFmtId="0" fontId="15" fillId="51" borderId="80" xfId="0" applyFont="1" applyFill="1" applyBorder="1" applyAlignment="1" applyProtection="1">
      <alignment vertical="center"/>
      <protection hidden="1"/>
    </xf>
    <xf numFmtId="0" fontId="15" fillId="0" borderId="80" xfId="0" applyFont="1" applyFill="1" applyBorder="1" applyAlignment="1" applyProtection="1">
      <alignment horizontal="center" vertical="center"/>
      <protection hidden="1"/>
    </xf>
    <xf numFmtId="167" fontId="15" fillId="0" borderId="80" xfId="0" applyNumberFormat="1" applyFont="1" applyFill="1" applyBorder="1" applyAlignment="1" applyProtection="1">
      <alignment vertical="center"/>
      <protection hidden="1"/>
    </xf>
    <xf numFmtId="0" fontId="97" fillId="39" borderId="0" xfId="8" applyFont="1" applyFill="1" applyBorder="1" applyAlignment="1" applyProtection="1">
      <alignment horizontal="center" vertical="center" wrapText="1"/>
      <protection hidden="1"/>
    </xf>
    <xf numFmtId="0" fontId="15" fillId="0" borderId="90" xfId="0" applyFont="1" applyBorder="1" applyAlignment="1" applyProtection="1">
      <alignment vertical="center"/>
      <protection hidden="1"/>
    </xf>
    <xf numFmtId="0" fontId="15" fillId="0" borderId="90" xfId="0" applyFont="1" applyBorder="1" applyAlignment="1" applyProtection="1">
      <alignment horizontal="center" vertical="center"/>
      <protection hidden="1"/>
    </xf>
    <xf numFmtId="167" fontId="15" fillId="0" borderId="90" xfId="0" applyNumberFormat="1" applyFont="1" applyBorder="1" applyAlignment="1" applyProtection="1">
      <alignment vertical="center"/>
      <protection hidden="1"/>
    </xf>
    <xf numFmtId="167" fontId="15" fillId="14" borderId="90" xfId="0" applyNumberFormat="1" applyFont="1" applyFill="1" applyBorder="1" applyAlignment="1" applyProtection="1">
      <alignment vertical="center"/>
      <protection hidden="1"/>
    </xf>
    <xf numFmtId="0" fontId="0" fillId="0" borderId="90" xfId="0" applyBorder="1" applyProtection="1">
      <protection hidden="1"/>
    </xf>
    <xf numFmtId="14" fontId="0" fillId="0" borderId="90" xfId="0" applyNumberFormat="1" applyBorder="1" applyProtection="1">
      <protection hidden="1"/>
    </xf>
    <xf numFmtId="1" fontId="0" fillId="0" borderId="90" xfId="0" applyNumberFormat="1" applyBorder="1" applyProtection="1">
      <protection hidden="1"/>
    </xf>
    <xf numFmtId="0" fontId="15" fillId="0" borderId="90" xfId="0" applyFont="1" applyBorder="1" applyProtection="1">
      <protection hidden="1"/>
    </xf>
    <xf numFmtId="0" fontId="31" fillId="12" borderId="106" xfId="0" applyFont="1" applyFill="1" applyBorder="1" applyAlignment="1" applyProtection="1">
      <alignment horizontal="left" vertical="center"/>
      <protection hidden="1"/>
    </xf>
    <xf numFmtId="167" fontId="53" fillId="12" borderId="106" xfId="0" applyNumberFormat="1" applyFont="1" applyFill="1" applyBorder="1" applyAlignment="1" applyProtection="1">
      <alignment horizontal="right" vertical="center"/>
      <protection hidden="1"/>
    </xf>
    <xf numFmtId="0" fontId="49" fillId="48" borderId="106" xfId="0" applyFont="1" applyFill="1" applyBorder="1" applyAlignment="1" applyProtection="1">
      <alignment horizontal="center" vertical="center"/>
      <protection hidden="1"/>
    </xf>
    <xf numFmtId="0" fontId="49" fillId="48" borderId="106" xfId="0" applyFont="1" applyFill="1" applyBorder="1" applyAlignment="1" applyProtection="1">
      <alignment horizontal="center"/>
      <protection hidden="1"/>
    </xf>
    <xf numFmtId="167" fontId="50" fillId="12" borderId="106" xfId="4" applyNumberFormat="1" applyFont="1" applyFill="1" applyBorder="1" applyAlignment="1" applyProtection="1">
      <alignment vertical="center"/>
      <protection hidden="1"/>
    </xf>
    <xf numFmtId="167" fontId="50" fillId="12" borderId="107" xfId="4" applyNumberFormat="1" applyFont="1" applyFill="1" applyBorder="1" applyAlignment="1" applyProtection="1">
      <alignment vertical="center"/>
      <protection hidden="1"/>
    </xf>
    <xf numFmtId="0" fontId="49" fillId="12" borderId="109" xfId="0" applyFont="1" applyFill="1" applyBorder="1" applyAlignment="1" applyProtection="1">
      <alignment horizontal="center" vertical="center"/>
      <protection hidden="1"/>
    </xf>
    <xf numFmtId="14" fontId="0" fillId="12" borderId="17" xfId="0" applyNumberFormat="1" applyFill="1" applyBorder="1" applyProtection="1">
      <protection hidden="1"/>
    </xf>
    <xf numFmtId="1" fontId="0" fillId="12" borderId="17" xfId="0" applyNumberFormat="1" applyFill="1" applyBorder="1" applyProtection="1">
      <protection hidden="1"/>
    </xf>
    <xf numFmtId="0" fontId="15" fillId="12" borderId="17" xfId="0" applyFont="1" applyFill="1" applyBorder="1" applyProtection="1">
      <protection hidden="1"/>
    </xf>
    <xf numFmtId="0" fontId="0" fillId="17" borderId="80" xfId="0" applyFill="1" applyBorder="1" applyProtection="1">
      <protection hidden="1"/>
    </xf>
    <xf numFmtId="0" fontId="15" fillId="0" borderId="79" xfId="0" applyFont="1" applyBorder="1" applyAlignment="1" applyProtection="1">
      <alignment vertical="center"/>
      <protection hidden="1"/>
    </xf>
    <xf numFmtId="167" fontId="15" fillId="0" borderId="79" xfId="0" applyNumberFormat="1" applyFont="1" applyBorder="1" applyAlignment="1" applyProtection="1">
      <alignment vertical="center"/>
      <protection hidden="1"/>
    </xf>
    <xf numFmtId="167" fontId="15" fillId="14" borderId="79" xfId="0" applyNumberFormat="1" applyFont="1" applyFill="1" applyBorder="1" applyAlignment="1" applyProtection="1">
      <alignment vertical="center"/>
      <protection hidden="1"/>
    </xf>
    <xf numFmtId="0" fontId="15" fillId="0" borderId="79" xfId="0" applyFont="1" applyBorder="1" applyAlignment="1" applyProtection="1">
      <alignment horizontal="center" vertical="center"/>
      <protection hidden="1"/>
    </xf>
    <xf numFmtId="0" fontId="0" fillId="0" borderId="79" xfId="0" applyBorder="1" applyProtection="1">
      <protection hidden="1"/>
    </xf>
    <xf numFmtId="14" fontId="0" fillId="0" borderId="79" xfId="0" applyNumberFormat="1" applyBorder="1" applyProtection="1">
      <protection hidden="1"/>
    </xf>
    <xf numFmtId="1" fontId="0" fillId="0" borderId="79" xfId="0" applyNumberFormat="1" applyBorder="1" applyProtection="1">
      <protection hidden="1"/>
    </xf>
    <xf numFmtId="0" fontId="15" fillId="0" borderId="79" xfId="0" applyFont="1" applyBorder="1" applyProtection="1">
      <protection hidden="1"/>
    </xf>
    <xf numFmtId="3" fontId="0" fillId="15" borderId="26" xfId="4"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right" vertical="center" wrapText="1" indent="1"/>
      <protection hidden="1"/>
    </xf>
    <xf numFmtId="0" fontId="48" fillId="10" borderId="0" xfId="8" applyFill="1" applyAlignment="1" applyProtection="1">
      <alignment horizontal="center" vertical="center" wrapText="1"/>
      <protection hidden="1"/>
    </xf>
    <xf numFmtId="0" fontId="49" fillId="2" borderId="87" xfId="0" applyFont="1" applyFill="1" applyBorder="1" applyAlignment="1" applyProtection="1">
      <alignment horizontal="left" vertical="center"/>
      <protection hidden="1"/>
    </xf>
    <xf numFmtId="0" fontId="15" fillId="2" borderId="80" xfId="0" applyFont="1" applyFill="1" applyBorder="1" applyAlignment="1" applyProtection="1">
      <alignment horizontal="left" vertical="center" wrapText="1"/>
      <protection hidden="1"/>
    </xf>
    <xf numFmtId="4" fontId="49" fillId="14" borderId="80" xfId="0" applyNumberFormat="1" applyFont="1" applyFill="1" applyBorder="1" applyAlignment="1" applyProtection="1">
      <alignment horizontal="right" vertical="center"/>
      <protection hidden="1"/>
    </xf>
    <xf numFmtId="0" fontId="49" fillId="14" borderId="80" xfId="0" applyNumberFormat="1" applyFont="1" applyFill="1" applyBorder="1" applyAlignment="1" applyProtection="1">
      <alignment horizontal="center" vertical="center"/>
      <protection hidden="1"/>
    </xf>
    <xf numFmtId="4" fontId="49" fillId="14" borderId="80" xfId="0" applyNumberFormat="1" applyFont="1" applyFill="1" applyBorder="1" applyAlignment="1" applyProtection="1">
      <alignment horizontal="center" vertical="center"/>
      <protection hidden="1"/>
    </xf>
    <xf numFmtId="0" fontId="51" fillId="2" borderId="87" xfId="0" applyFont="1" applyFill="1" applyBorder="1" applyAlignment="1" applyProtection="1">
      <alignment horizontal="left" vertical="center"/>
      <protection hidden="1"/>
    </xf>
    <xf numFmtId="0" fontId="55" fillId="2" borderId="80" xfId="0" applyFont="1" applyFill="1" applyBorder="1" applyAlignment="1" applyProtection="1">
      <alignment horizontal="left" vertical="center" wrapText="1"/>
      <protection hidden="1"/>
    </xf>
    <xf numFmtId="0" fontId="51" fillId="2" borderId="80" xfId="0" applyFont="1" applyFill="1" applyBorder="1" applyAlignment="1" applyProtection="1">
      <alignment horizontal="center" vertical="center" wrapText="1"/>
      <protection hidden="1"/>
    </xf>
    <xf numFmtId="4" fontId="51" fillId="14" borderId="80" xfId="0" applyNumberFormat="1" applyFont="1" applyFill="1" applyBorder="1" applyAlignment="1" applyProtection="1">
      <alignment horizontal="right" vertical="center"/>
      <protection hidden="1"/>
    </xf>
    <xf numFmtId="0" fontId="51" fillId="2" borderId="80" xfId="0" applyFont="1" applyFill="1" applyBorder="1" applyAlignment="1" applyProtection="1">
      <alignment horizontal="center" vertical="center"/>
      <protection hidden="1"/>
    </xf>
    <xf numFmtId="3" fontId="51" fillId="14" borderId="80" xfId="0" applyNumberFormat="1" applyFont="1" applyFill="1" applyBorder="1" applyAlignment="1" applyProtection="1">
      <alignment horizontal="right" vertical="center"/>
      <protection hidden="1"/>
    </xf>
    <xf numFmtId="0" fontId="49" fillId="0" borderId="80" xfId="0" applyFont="1" applyFill="1" applyBorder="1" applyAlignment="1" applyProtection="1">
      <alignment horizontal="center" vertical="center"/>
      <protection hidden="1"/>
    </xf>
    <xf numFmtId="0" fontId="51" fillId="2" borderId="89" xfId="0" applyFont="1" applyFill="1" applyBorder="1" applyAlignment="1" applyProtection="1">
      <alignment horizontal="left" vertical="center"/>
      <protection hidden="1"/>
    </xf>
    <xf numFmtId="0" fontId="51" fillId="2" borderId="90" xfId="0" applyFont="1" applyFill="1" applyBorder="1" applyAlignment="1" applyProtection="1">
      <alignment horizontal="center" vertical="center"/>
      <protection hidden="1"/>
    </xf>
    <xf numFmtId="0" fontId="49" fillId="14" borderId="90" xfId="0" applyNumberFormat="1" applyFont="1" applyFill="1" applyBorder="1" applyAlignment="1" applyProtection="1">
      <alignment horizontal="center" vertical="center"/>
      <protection hidden="1"/>
    </xf>
    <xf numFmtId="4" fontId="49" fillId="14" borderId="90" xfId="0" applyNumberFormat="1" applyFont="1" applyFill="1" applyBorder="1" applyAlignment="1" applyProtection="1">
      <alignment horizontal="center" vertical="center"/>
      <protection hidden="1"/>
    </xf>
    <xf numFmtId="0" fontId="19" fillId="14" borderId="1" xfId="0" applyFont="1" applyFill="1" applyBorder="1"/>
    <xf numFmtId="0" fontId="55" fillId="0" borderId="0" xfId="0" applyFont="1" applyAlignment="1">
      <alignment wrapText="1"/>
    </xf>
    <xf numFmtId="0" fontId="55" fillId="0" borderId="39" xfId="0" applyFont="1" applyBorder="1" applyAlignment="1">
      <alignment wrapText="1"/>
    </xf>
    <xf numFmtId="0" fontId="22" fillId="52" borderId="1" xfId="0" applyFont="1" applyFill="1" applyBorder="1" applyAlignment="1" applyProtection="1">
      <alignment vertical="center"/>
      <protection hidden="1"/>
    </xf>
    <xf numFmtId="0" fontId="19" fillId="52" borderId="0" xfId="0" applyFont="1" applyFill="1" applyBorder="1" applyAlignment="1" applyProtection="1">
      <alignment vertical="center"/>
      <protection hidden="1"/>
    </xf>
    <xf numFmtId="0" fontId="19" fillId="52" borderId="15" xfId="0" applyFont="1" applyFill="1" applyBorder="1" applyAlignment="1" applyProtection="1">
      <alignment vertical="center"/>
      <protection hidden="1"/>
    </xf>
    <xf numFmtId="14" fontId="0" fillId="0" borderId="0" xfId="0" applyNumberFormat="1" applyBorder="1" applyAlignment="1">
      <alignment horizontal="right" vertical="center"/>
    </xf>
    <xf numFmtId="44" fontId="0" fillId="0" borderId="0" xfId="0" quotePrefix="1" applyNumberFormat="1" applyBorder="1" applyAlignment="1">
      <alignment vertical="center"/>
    </xf>
    <xf numFmtId="10" fontId="0" fillId="0" borderId="0" xfId="0" quotePrefix="1" applyNumberFormat="1" applyBorder="1" applyAlignment="1">
      <alignment vertical="center"/>
    </xf>
    <xf numFmtId="1" fontId="0" fillId="0" borderId="0" xfId="0" quotePrefix="1" applyNumberFormat="1" applyBorder="1" applyAlignment="1">
      <alignment vertical="center"/>
    </xf>
    <xf numFmtId="0" fontId="0" fillId="30" borderId="102" xfId="0" applyFill="1" applyBorder="1" applyProtection="1">
      <protection hidden="1"/>
    </xf>
    <xf numFmtId="0" fontId="0" fillId="30" borderId="5" xfId="0" applyFill="1" applyBorder="1" applyProtection="1">
      <protection hidden="1"/>
    </xf>
    <xf numFmtId="0" fontId="0" fillId="30" borderId="0" xfId="0" applyFill="1" applyBorder="1" applyProtection="1">
      <protection hidden="1"/>
    </xf>
    <xf numFmtId="0" fontId="15" fillId="30" borderId="5" xfId="0" applyFont="1" applyFill="1" applyBorder="1" applyProtection="1">
      <protection hidden="1"/>
    </xf>
    <xf numFmtId="0" fontId="0" fillId="30" borderId="0" xfId="0" applyFill="1" applyProtection="1">
      <protection hidden="1"/>
    </xf>
    <xf numFmtId="0" fontId="7" fillId="53" borderId="66" xfId="0" applyFont="1" applyFill="1" applyBorder="1" applyAlignment="1" applyProtection="1">
      <alignment vertical="center" wrapText="1"/>
      <protection hidden="1"/>
    </xf>
    <xf numFmtId="0" fontId="7" fillId="53" borderId="63" xfId="0" applyFont="1" applyFill="1" applyBorder="1" applyAlignment="1" applyProtection="1">
      <alignment vertical="center" wrapText="1"/>
      <protection hidden="1"/>
    </xf>
    <xf numFmtId="0" fontId="7" fillId="53" borderId="32" xfId="0" applyFont="1" applyFill="1" applyBorder="1" applyAlignment="1" applyProtection="1">
      <alignment vertical="center" wrapText="1"/>
      <protection hidden="1"/>
    </xf>
    <xf numFmtId="0" fontId="7" fillId="53" borderId="68" xfId="0" applyFont="1" applyFill="1" applyBorder="1" applyAlignment="1" applyProtection="1">
      <alignment vertical="center" wrapText="1"/>
      <protection hidden="1"/>
    </xf>
    <xf numFmtId="0" fontId="7" fillId="54" borderId="66" xfId="0" applyFont="1" applyFill="1" applyBorder="1" applyAlignment="1" applyProtection="1">
      <alignment vertical="center" wrapText="1"/>
      <protection hidden="1"/>
    </xf>
    <xf numFmtId="0" fontId="7" fillId="54" borderId="63" xfId="0" applyFont="1" applyFill="1" applyBorder="1" applyAlignment="1" applyProtection="1">
      <alignment vertical="center" wrapText="1"/>
      <protection hidden="1"/>
    </xf>
    <xf numFmtId="0" fontId="7" fillId="54" borderId="68" xfId="0" applyFont="1" applyFill="1" applyBorder="1" applyAlignment="1" applyProtection="1">
      <alignment vertical="center" wrapText="1"/>
      <protection hidden="1"/>
    </xf>
    <xf numFmtId="0" fontId="6" fillId="55" borderId="26" xfId="0" applyFont="1" applyFill="1" applyBorder="1" applyAlignment="1" applyProtection="1">
      <alignment horizontal="center" vertical="center"/>
      <protection hidden="1"/>
    </xf>
    <xf numFmtId="0" fontId="7" fillId="55" borderId="68" xfId="0" applyFont="1" applyFill="1" applyBorder="1" applyAlignment="1" applyProtection="1">
      <alignment vertical="center" wrapText="1"/>
      <protection hidden="1"/>
    </xf>
    <xf numFmtId="0" fontId="51" fillId="0" borderId="85" xfId="0" applyFont="1" applyFill="1" applyBorder="1" applyProtection="1">
      <protection hidden="1"/>
    </xf>
    <xf numFmtId="0" fontId="51" fillId="0" borderId="90" xfId="0" applyFont="1" applyFill="1" applyBorder="1" applyAlignment="1" applyProtection="1">
      <alignment horizontal="center" vertical="center" wrapText="1"/>
      <protection hidden="1"/>
    </xf>
    <xf numFmtId="0" fontId="51" fillId="0" borderId="90" xfId="0" applyFont="1" applyFill="1" applyBorder="1" applyProtection="1">
      <protection hidden="1"/>
    </xf>
    <xf numFmtId="0" fontId="53" fillId="0" borderId="90" xfId="0" applyFont="1" applyFill="1" applyBorder="1" applyAlignment="1" applyProtection="1">
      <alignment horizontal="center" vertical="center" wrapText="1"/>
      <protection hidden="1"/>
    </xf>
    <xf numFmtId="0" fontId="51" fillId="0" borderId="85" xfId="0" applyFont="1" applyFill="1" applyBorder="1" applyAlignment="1" applyProtection="1">
      <alignment horizontal="center" vertical="center" wrapText="1"/>
      <protection hidden="1"/>
    </xf>
    <xf numFmtId="0" fontId="0" fillId="0" borderId="8" xfId="0" applyFont="1" applyBorder="1" applyProtection="1">
      <protection hidden="1"/>
    </xf>
    <xf numFmtId="14" fontId="0" fillId="0" borderId="8" xfId="0" applyNumberFormat="1" applyFont="1" applyBorder="1" applyProtection="1">
      <protection hidden="1"/>
    </xf>
    <xf numFmtId="0" fontId="0" fillId="55" borderId="8" xfId="0" applyFont="1" applyFill="1" applyBorder="1" applyAlignment="1" applyProtection="1">
      <alignment horizontal="center" vertical="center"/>
      <protection hidden="1"/>
    </xf>
    <xf numFmtId="0" fontId="90" fillId="0" borderId="90" xfId="0" applyFont="1" applyFill="1" applyBorder="1" applyAlignment="1" applyProtection="1">
      <alignment horizontal="center" vertical="center" wrapText="1"/>
      <protection hidden="1"/>
    </xf>
    <xf numFmtId="0" fontId="7" fillId="0" borderId="74" xfId="0" applyFont="1" applyFill="1" applyBorder="1" applyAlignment="1" applyProtection="1">
      <alignment horizontal="center" vertical="center" wrapText="1"/>
      <protection hidden="1"/>
    </xf>
    <xf numFmtId="0" fontId="7" fillId="0" borderId="67" xfId="0" applyFont="1" applyFill="1" applyBorder="1" applyAlignment="1" applyProtection="1">
      <alignment horizontal="center" vertical="center" wrapText="1"/>
      <protection hidden="1"/>
    </xf>
    <xf numFmtId="0" fontId="7" fillId="0" borderId="76" xfId="0" applyFont="1" applyFill="1" applyBorder="1" applyAlignment="1" applyProtection="1">
      <alignment horizontal="center" vertical="center" wrapText="1"/>
      <protection hidden="1"/>
    </xf>
    <xf numFmtId="0" fontId="7" fillId="0" borderId="75" xfId="0" applyFont="1" applyFill="1" applyBorder="1" applyAlignment="1" applyProtection="1">
      <alignment horizontal="center" vertical="center" wrapText="1"/>
      <protection hidden="1"/>
    </xf>
    <xf numFmtId="0" fontId="15" fillId="0" borderId="41" xfId="0" applyFont="1" applyFill="1" applyBorder="1" applyAlignment="1" applyProtection="1">
      <alignment horizontal="center" vertical="center" wrapText="1"/>
      <protection hidden="1"/>
    </xf>
    <xf numFmtId="0" fontId="15" fillId="0" borderId="60" xfId="0" applyFont="1" applyFill="1" applyBorder="1" applyAlignment="1" applyProtection="1">
      <alignment horizontal="center" vertical="center" wrapText="1"/>
      <protection hidden="1"/>
    </xf>
    <xf numFmtId="0" fontId="15" fillId="0" borderId="30" xfId="0" applyFont="1" applyFill="1" applyBorder="1" applyAlignment="1" applyProtection="1">
      <alignment horizontal="center" vertical="center" wrapText="1"/>
      <protection hidden="1"/>
    </xf>
    <xf numFmtId="0" fontId="0" fillId="0" borderId="99" xfId="0" applyBorder="1" applyAlignment="1" applyProtection="1">
      <alignment horizontal="right" vertical="center" wrapText="1" indent="1"/>
      <protection hidden="1"/>
    </xf>
    <xf numFmtId="0" fontId="0" fillId="0" borderId="100" xfId="0" applyBorder="1" applyAlignment="1" applyProtection="1">
      <alignment horizontal="right" vertical="center" wrapText="1" indent="1"/>
      <protection hidden="1"/>
    </xf>
    <xf numFmtId="0" fontId="0" fillId="0" borderId="100" xfId="0" applyBorder="1" applyAlignment="1" applyProtection="1">
      <alignment horizontal="right"/>
      <protection hidden="1"/>
    </xf>
    <xf numFmtId="0" fontId="7" fillId="0" borderId="69" xfId="0" applyFont="1" applyBorder="1" applyAlignment="1" applyProtection="1">
      <alignment horizontal="center" vertical="center" wrapText="1"/>
      <protection hidden="1"/>
    </xf>
    <xf numFmtId="0" fontId="7" fillId="14" borderId="70" xfId="0" applyFont="1" applyFill="1" applyBorder="1" applyAlignment="1" applyProtection="1">
      <alignment horizontal="center" vertical="center" wrapText="1"/>
      <protection hidden="1"/>
    </xf>
    <xf numFmtId="0" fontId="7" fillId="14" borderId="9" xfId="0" applyFont="1" applyFill="1" applyBorder="1" applyAlignment="1" applyProtection="1">
      <alignment horizontal="center" vertical="center" wrapText="1"/>
      <protection hidden="1"/>
    </xf>
    <xf numFmtId="0" fontId="7" fillId="0" borderId="59" xfId="0" applyFont="1" applyFill="1" applyBorder="1" applyAlignment="1" applyProtection="1">
      <alignment horizontal="center" vertical="center" wrapText="1"/>
      <protection hidden="1"/>
    </xf>
    <xf numFmtId="0" fontId="7" fillId="0" borderId="53" xfId="0" applyFont="1" applyFill="1" applyBorder="1" applyAlignment="1" applyProtection="1">
      <alignment horizontal="center" vertical="center" wrapText="1"/>
      <protection hidden="1"/>
    </xf>
    <xf numFmtId="0" fontId="0" fillId="0" borderId="0" xfId="0" applyAlignment="1">
      <alignment horizontal="center"/>
    </xf>
    <xf numFmtId="0" fontId="0" fillId="14" borderId="110" xfId="0" applyFill="1" applyBorder="1" applyAlignment="1" applyProtection="1">
      <alignment vertical="center"/>
      <protection hidden="1"/>
    </xf>
    <xf numFmtId="0" fontId="0" fillId="14" borderId="110" xfId="0" applyFill="1" applyBorder="1" applyProtection="1">
      <protection hidden="1"/>
    </xf>
    <xf numFmtId="0" fontId="0" fillId="14" borderId="110" xfId="0" quotePrefix="1" applyFill="1" applyBorder="1" applyAlignment="1">
      <alignment vertical="center"/>
    </xf>
    <xf numFmtId="167" fontId="4" fillId="0" borderId="7" xfId="1" applyNumberFormat="1" applyFont="1" applyBorder="1" applyAlignment="1" applyProtection="1">
      <alignment horizontal="center" vertical="center"/>
      <protection locked="0"/>
    </xf>
    <xf numFmtId="167" fontId="0" fillId="14" borderId="11" xfId="0" applyNumberFormat="1" applyFill="1" applyBorder="1" applyAlignment="1" applyProtection="1">
      <alignment horizontal="center" vertical="center"/>
      <protection hidden="1"/>
    </xf>
    <xf numFmtId="167" fontId="0" fillId="14" borderId="14" xfId="0" applyNumberFormat="1" applyFill="1" applyBorder="1" applyAlignment="1" applyProtection="1">
      <alignment horizontal="center" vertical="center"/>
      <protection hidden="1"/>
    </xf>
    <xf numFmtId="167" fontId="0" fillId="14" borderId="50" xfId="0" applyNumberFormat="1" applyFill="1" applyBorder="1" applyAlignment="1" applyProtection="1">
      <alignment horizontal="center" vertical="center"/>
      <protection hidden="1"/>
    </xf>
    <xf numFmtId="3" fontId="0" fillId="16" borderId="10" xfId="0" applyNumberFormat="1" applyFill="1" applyBorder="1" applyAlignment="1" applyProtection="1">
      <alignment horizontal="center" vertical="center"/>
      <protection hidden="1"/>
    </xf>
    <xf numFmtId="166" fontId="0" fillId="14" borderId="10" xfId="2" applyNumberFormat="1" applyFont="1" applyFill="1" applyBorder="1" applyAlignment="1" applyProtection="1">
      <alignment horizontal="center" vertical="center"/>
      <protection hidden="1"/>
    </xf>
    <xf numFmtId="4" fontId="0" fillId="14" borderId="10" xfId="0" applyNumberFormat="1" applyFill="1" applyBorder="1" applyAlignment="1" applyProtection="1">
      <alignment horizontal="center" vertical="center"/>
      <protection hidden="1"/>
    </xf>
    <xf numFmtId="1" fontId="4" fillId="14" borderId="49" xfId="1" applyNumberFormat="1" applyFont="1" applyFill="1" applyBorder="1" applyAlignment="1" applyProtection="1">
      <alignment horizontal="center" vertical="center"/>
      <protection hidden="1"/>
    </xf>
    <xf numFmtId="167" fontId="4" fillId="0" borderId="54" xfId="1" applyNumberFormat="1" applyFont="1" applyBorder="1" applyAlignment="1" applyProtection="1">
      <alignment horizontal="center" vertical="center"/>
      <protection locked="0"/>
    </xf>
    <xf numFmtId="167" fontId="4" fillId="0" borderId="47" xfId="1" applyNumberFormat="1" applyFont="1" applyFill="1" applyBorder="1" applyAlignment="1" applyProtection="1">
      <alignment horizontal="center" vertical="center"/>
      <protection locked="0"/>
    </xf>
    <xf numFmtId="167" fontId="0" fillId="14" borderId="47" xfId="1" applyNumberFormat="1" applyFont="1" applyFill="1" applyBorder="1" applyAlignment="1" applyProtection="1">
      <alignment horizontal="center" vertical="center"/>
      <protection hidden="1"/>
    </xf>
    <xf numFmtId="167" fontId="0" fillId="14" borderId="47" xfId="0" applyNumberFormat="1" applyFill="1" applyBorder="1" applyAlignment="1" applyProtection="1">
      <alignment horizontal="center" vertical="center"/>
      <protection hidden="1"/>
    </xf>
    <xf numFmtId="1" fontId="0" fillId="14" borderId="49" xfId="0" applyNumberFormat="1" applyFill="1" applyBorder="1" applyAlignment="1" applyProtection="1">
      <alignment horizontal="center" vertical="center"/>
      <protection hidden="1"/>
    </xf>
    <xf numFmtId="167" fontId="4" fillId="0" borderId="61" xfId="1" applyNumberFormat="1" applyFont="1" applyFill="1" applyBorder="1" applyAlignment="1" applyProtection="1">
      <alignment horizontal="center" vertical="center"/>
      <protection locked="0"/>
    </xf>
    <xf numFmtId="10" fontId="0" fillId="12" borderId="52" xfId="2" applyNumberFormat="1" applyFont="1" applyFill="1" applyBorder="1" applyAlignment="1" applyProtection="1">
      <alignment horizontal="center" vertical="center"/>
      <protection hidden="1"/>
    </xf>
    <xf numFmtId="167" fontId="0" fillId="14" borderId="32" xfId="0" applyNumberFormat="1" applyFill="1" applyBorder="1" applyAlignment="1" applyProtection="1">
      <alignment horizontal="center" vertical="center"/>
      <protection hidden="1"/>
    </xf>
    <xf numFmtId="167" fontId="0" fillId="14" borderId="29" xfId="0" applyNumberFormat="1" applyFill="1" applyBorder="1" applyAlignment="1" applyProtection="1">
      <alignment horizontal="center" vertical="center"/>
      <protection hidden="1"/>
    </xf>
    <xf numFmtId="10" fontId="0" fillId="12" borderId="12" xfId="2" applyNumberFormat="1" applyFont="1" applyFill="1" applyBorder="1" applyAlignment="1" applyProtection="1">
      <alignment horizontal="center" vertical="center"/>
      <protection hidden="1"/>
    </xf>
    <xf numFmtId="10" fontId="0" fillId="12" borderId="55" xfId="2" applyNumberFormat="1" applyFont="1" applyFill="1" applyBorder="1" applyAlignment="1" applyProtection="1">
      <alignment horizontal="center" vertical="center"/>
      <protection hidden="1"/>
    </xf>
    <xf numFmtId="167" fontId="4" fillId="0" borderId="67" xfId="1" applyNumberFormat="1" applyFont="1" applyFill="1" applyBorder="1" applyAlignment="1" applyProtection="1">
      <alignment horizontal="center" vertical="center"/>
      <protection locked="0"/>
    </xf>
    <xf numFmtId="0" fontId="7" fillId="0" borderId="74" xfId="0" applyFont="1" applyFill="1" applyBorder="1" applyAlignment="1" applyProtection="1">
      <alignment horizontal="center" vertical="center" wrapText="1"/>
      <protection hidden="1"/>
    </xf>
    <xf numFmtId="0" fontId="7" fillId="0" borderId="76" xfId="0" applyFont="1" applyFill="1" applyBorder="1" applyAlignment="1" applyProtection="1">
      <alignment horizontal="center" vertical="center" wrapText="1"/>
      <protection hidden="1"/>
    </xf>
    <xf numFmtId="4" fontId="0" fillId="0" borderId="10" xfId="0" applyNumberFormat="1" applyBorder="1" applyAlignment="1" applyProtection="1">
      <alignment horizontal="center" vertical="center"/>
      <protection locked="0"/>
    </xf>
    <xf numFmtId="0" fontId="7" fillId="0" borderId="60" xfId="0" applyFont="1" applyBorder="1" applyAlignment="1" applyProtection="1">
      <alignment horizontal="center" vertical="center" wrapText="1"/>
      <protection hidden="1"/>
    </xf>
    <xf numFmtId="0" fontId="88" fillId="0" borderId="6" xfId="0" applyFont="1" applyBorder="1" applyAlignment="1" applyProtection="1">
      <alignment horizontal="center" vertical="center" textRotation="90" wrapText="1"/>
    </xf>
    <xf numFmtId="0" fontId="79" fillId="3" borderId="17" xfId="0" applyFont="1" applyFill="1" applyBorder="1" applyAlignment="1" applyProtection="1">
      <alignment horizontal="left" vertical="top" wrapText="1"/>
      <protection hidden="1"/>
    </xf>
    <xf numFmtId="0" fontId="7" fillId="3" borderId="17" xfId="0" applyFont="1" applyFill="1" applyBorder="1" applyAlignment="1" applyProtection="1">
      <alignment vertical="center" wrapText="1"/>
      <protection hidden="1"/>
    </xf>
    <xf numFmtId="3" fontId="0" fillId="3" borderId="17" xfId="0" applyNumberFormat="1" applyFill="1" applyBorder="1" applyAlignment="1" applyProtection="1">
      <alignment horizontal="center" vertical="center"/>
      <protection hidden="1"/>
    </xf>
    <xf numFmtId="4" fontId="0" fillId="3" borderId="17" xfId="0" applyNumberFormat="1" applyFill="1" applyBorder="1" applyAlignment="1" applyProtection="1">
      <alignment horizontal="center" vertical="center"/>
      <protection hidden="1"/>
    </xf>
    <xf numFmtId="167" fontId="0" fillId="3" borderId="17" xfId="0" applyNumberFormat="1" applyFill="1" applyBorder="1" applyAlignment="1" applyProtection="1">
      <alignment horizontal="center" vertical="center"/>
      <protection hidden="1"/>
    </xf>
    <xf numFmtId="4" fontId="0" fillId="3" borderId="16" xfId="0" applyNumberFormat="1" applyFill="1" applyBorder="1" applyAlignment="1" applyProtection="1">
      <alignment horizontal="center" vertical="center"/>
      <protection hidden="1"/>
    </xf>
    <xf numFmtId="166" fontId="0" fillId="3" borderId="17" xfId="2" applyNumberFormat="1" applyFont="1" applyFill="1" applyBorder="1" applyAlignment="1" applyProtection="1">
      <alignment horizontal="center" vertical="center"/>
      <protection hidden="1"/>
    </xf>
    <xf numFmtId="0" fontId="0" fillId="3" borderId="17" xfId="0" applyFill="1" applyBorder="1" applyAlignment="1" applyProtection="1">
      <alignment horizontal="center" vertical="center"/>
      <protection hidden="1"/>
    </xf>
    <xf numFmtId="1" fontId="4" fillId="3" borderId="17" xfId="1" applyNumberFormat="1" applyFont="1" applyFill="1" applyBorder="1" applyAlignment="1" applyProtection="1">
      <alignment horizontal="center" vertical="center"/>
      <protection hidden="1"/>
    </xf>
    <xf numFmtId="167" fontId="0" fillId="3" borderId="17" xfId="1" applyNumberFormat="1" applyFont="1" applyFill="1" applyBorder="1" applyAlignment="1" applyProtection="1">
      <alignment horizontal="center" vertical="center"/>
      <protection hidden="1"/>
    </xf>
    <xf numFmtId="1" fontId="0" fillId="3" borderId="17" xfId="0" applyNumberFormat="1" applyFill="1" applyBorder="1" applyAlignment="1" applyProtection="1">
      <alignment horizontal="center" vertical="center"/>
      <protection hidden="1"/>
    </xf>
    <xf numFmtId="1" fontId="15" fillId="3" borderId="17" xfId="0" applyNumberFormat="1" applyFont="1" applyFill="1" applyBorder="1" applyAlignment="1" applyProtection="1">
      <alignment horizontal="left" vertical="center" wrapText="1"/>
      <protection hidden="1"/>
    </xf>
    <xf numFmtId="1" fontId="15" fillId="3" borderId="27" xfId="0" applyNumberFormat="1" applyFont="1" applyFill="1" applyBorder="1" applyAlignment="1" applyProtection="1">
      <alignment horizontal="left" vertical="center" wrapText="1"/>
      <protection hidden="1"/>
    </xf>
    <xf numFmtId="3" fontId="0" fillId="3" borderId="8" xfId="0" applyNumberFormat="1" applyFill="1" applyBorder="1" applyAlignment="1" applyProtection="1">
      <alignment horizontal="center" vertical="center"/>
      <protection hidden="1"/>
    </xf>
    <xf numFmtId="4" fontId="0" fillId="3" borderId="8" xfId="0" applyNumberFormat="1" applyFill="1" applyBorder="1" applyAlignment="1" applyProtection="1">
      <alignment horizontal="center" vertical="center"/>
      <protection hidden="1"/>
    </xf>
    <xf numFmtId="167" fontId="0" fillId="3" borderId="8" xfId="0" applyNumberFormat="1" applyFill="1" applyBorder="1" applyAlignment="1" applyProtection="1">
      <alignment horizontal="center" vertical="center"/>
      <protection hidden="1"/>
    </xf>
    <xf numFmtId="4" fontId="0" fillId="3" borderId="2" xfId="0" applyNumberFormat="1" applyFill="1" applyBorder="1" applyAlignment="1" applyProtection="1">
      <alignment horizontal="center" vertical="center"/>
      <protection hidden="1"/>
    </xf>
    <xf numFmtId="166" fontId="0" fillId="3" borderId="8" xfId="2" applyNumberFormat="1" applyFont="1"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1" fontId="4" fillId="3" borderId="8" xfId="1" applyNumberFormat="1" applyFont="1" applyFill="1" applyBorder="1" applyAlignment="1" applyProtection="1">
      <alignment horizontal="center" vertical="center"/>
      <protection hidden="1"/>
    </xf>
    <xf numFmtId="167" fontId="0" fillId="3" borderId="8" xfId="1" applyNumberFormat="1" applyFont="1" applyFill="1" applyBorder="1" applyAlignment="1" applyProtection="1">
      <alignment horizontal="center" vertical="center"/>
      <protection hidden="1"/>
    </xf>
    <xf numFmtId="1" fontId="0" fillId="3" borderId="8" xfId="0" applyNumberFormat="1" applyFill="1" applyBorder="1" applyAlignment="1" applyProtection="1">
      <alignment horizontal="center" vertical="center"/>
      <protection hidden="1"/>
    </xf>
    <xf numFmtId="1" fontId="15" fillId="3" borderId="8" xfId="0" applyNumberFormat="1" applyFont="1" applyFill="1" applyBorder="1" applyAlignment="1" applyProtection="1">
      <alignment horizontal="left" vertical="center" wrapText="1"/>
      <protection hidden="1"/>
    </xf>
    <xf numFmtId="0" fontId="7" fillId="3" borderId="41" xfId="0" applyFont="1" applyFill="1" applyBorder="1" applyAlignment="1" applyProtection="1">
      <alignment horizontal="left" vertical="center" wrapText="1"/>
      <protection hidden="1"/>
    </xf>
    <xf numFmtId="0" fontId="7" fillId="3" borderId="42" xfId="0" applyFont="1" applyFill="1" applyBorder="1" applyAlignment="1" applyProtection="1">
      <alignment horizontal="left" vertical="center" wrapText="1"/>
      <protection hidden="1"/>
    </xf>
    <xf numFmtId="167" fontId="4" fillId="0" borderId="23" xfId="1" applyNumberFormat="1" applyFont="1" applyFill="1" applyBorder="1" applyAlignment="1" applyProtection="1">
      <alignment horizontal="center" vertical="center"/>
    </xf>
    <xf numFmtId="167" fontId="4" fillId="0" borderId="3" xfId="1" applyNumberFormat="1" applyFont="1" applyFill="1" applyBorder="1" applyAlignment="1" applyProtection="1">
      <alignment horizontal="center" vertical="center"/>
    </xf>
    <xf numFmtId="1" fontId="0" fillId="21" borderId="22" xfId="0" applyNumberFormat="1" applyFill="1" applyBorder="1" applyAlignment="1" applyProtection="1">
      <alignment horizontal="center" vertical="center" wrapText="1"/>
      <protection hidden="1"/>
    </xf>
    <xf numFmtId="0" fontId="0" fillId="0" borderId="11" xfId="0" applyBorder="1" applyAlignment="1" applyProtection="1">
      <alignment horizontal="left" vertical="center" wrapText="1"/>
      <protection locked="0"/>
    </xf>
    <xf numFmtId="3" fontId="0" fillId="0" borderId="54" xfId="4" applyNumberFormat="1" applyFont="1" applyBorder="1" applyAlignment="1" applyProtection="1">
      <alignment horizontal="center" vertical="center"/>
      <protection locked="0"/>
    </xf>
    <xf numFmtId="3" fontId="0" fillId="0" borderId="10" xfId="4" applyNumberFormat="1" applyFont="1" applyBorder="1" applyAlignment="1" applyProtection="1">
      <alignment horizontal="center" vertical="center"/>
      <protection locked="0"/>
    </xf>
    <xf numFmtId="3" fontId="4" fillId="0" borderId="47" xfId="1" applyNumberFormat="1" applyFont="1" applyFill="1" applyBorder="1" applyAlignment="1" applyProtection="1">
      <alignment horizontal="center" vertical="center"/>
      <protection locked="0"/>
    </xf>
    <xf numFmtId="167" fontId="0" fillId="14" borderId="11" xfId="1" applyNumberFormat="1" applyFont="1" applyFill="1" applyBorder="1" applyAlignment="1" applyProtection="1">
      <alignment horizontal="center" vertical="center"/>
      <protection hidden="1"/>
    </xf>
    <xf numFmtId="167" fontId="0" fillId="14" borderId="3" xfId="1" applyNumberFormat="1" applyFont="1" applyFill="1" applyBorder="1" applyAlignment="1" applyProtection="1">
      <alignment horizontal="center" vertical="center"/>
      <protection hidden="1"/>
    </xf>
    <xf numFmtId="167" fontId="0" fillId="14" borderId="14" xfId="1" applyNumberFormat="1" applyFont="1" applyFill="1" applyBorder="1" applyAlignment="1" applyProtection="1">
      <alignment horizontal="center" vertical="center"/>
      <protection hidden="1"/>
    </xf>
    <xf numFmtId="167" fontId="4" fillId="0" borderId="11" xfId="1" applyNumberFormat="1" applyFont="1" applyFill="1" applyBorder="1" applyAlignment="1" applyProtection="1">
      <alignment horizontal="center" vertical="center"/>
      <protection locked="0"/>
    </xf>
    <xf numFmtId="10" fontId="0" fillId="12" borderId="13" xfId="2" applyNumberFormat="1" applyFont="1" applyFill="1" applyBorder="1" applyAlignment="1" applyProtection="1">
      <alignment horizontal="center" vertical="center"/>
      <protection hidden="1"/>
    </xf>
    <xf numFmtId="10" fontId="0" fillId="12" borderId="25" xfId="2" applyNumberFormat="1" applyFont="1" applyFill="1" applyBorder="1" applyAlignment="1" applyProtection="1">
      <alignment horizontal="center" vertical="center"/>
      <protection hidden="1"/>
    </xf>
    <xf numFmtId="0" fontId="106" fillId="0" borderId="0" xfId="0" applyFont="1" applyAlignment="1" applyProtection="1">
      <alignment horizontal="left" vertical="center"/>
      <protection hidden="1"/>
    </xf>
    <xf numFmtId="0" fontId="108" fillId="0" borderId="1" xfId="0" applyFont="1" applyBorder="1" applyAlignment="1" applyProtection="1">
      <alignment horizontal="left" vertical="center"/>
      <protection hidden="1"/>
    </xf>
    <xf numFmtId="0" fontId="106" fillId="0" borderId="15" xfId="0" applyFont="1" applyBorder="1" applyAlignment="1" applyProtection="1">
      <alignment horizontal="left" vertical="center"/>
      <protection hidden="1"/>
    </xf>
    <xf numFmtId="0" fontId="15" fillId="56" borderId="80" xfId="0" applyFont="1" applyFill="1" applyBorder="1" applyAlignment="1" applyProtection="1">
      <alignment vertical="center"/>
      <protection hidden="1"/>
    </xf>
    <xf numFmtId="167" fontId="15" fillId="56" borderId="80" xfId="0" applyNumberFormat="1" applyFont="1" applyFill="1" applyBorder="1" applyAlignment="1" applyProtection="1">
      <alignment vertical="center"/>
      <protection hidden="1"/>
    </xf>
    <xf numFmtId="0" fontId="15" fillId="56" borderId="80" xfId="0" applyFont="1" applyFill="1" applyBorder="1" applyAlignment="1" applyProtection="1">
      <alignment horizontal="center" vertical="center"/>
      <protection hidden="1"/>
    </xf>
    <xf numFmtId="0" fontId="0" fillId="56" borderId="80" xfId="0" applyFill="1" applyBorder="1" applyProtection="1">
      <protection hidden="1"/>
    </xf>
    <xf numFmtId="14" fontId="0" fillId="56" borderId="80" xfId="0" applyNumberFormat="1" applyFill="1" applyBorder="1" applyProtection="1">
      <protection hidden="1"/>
    </xf>
    <xf numFmtId="1" fontId="0" fillId="56" borderId="80" xfId="0" applyNumberFormat="1" applyFill="1" applyBorder="1" applyProtection="1">
      <protection hidden="1"/>
    </xf>
    <xf numFmtId="0" fontId="15" fillId="56" borderId="80" xfId="0" applyFont="1" applyFill="1" applyBorder="1" applyProtection="1">
      <protection hidden="1"/>
    </xf>
    <xf numFmtId="1" fontId="0" fillId="14" borderId="23" xfId="0" applyNumberFormat="1" applyFill="1" applyBorder="1" applyAlignment="1" applyProtection="1">
      <alignment horizontal="center" vertical="center"/>
      <protection hidden="1"/>
    </xf>
    <xf numFmtId="1" fontId="15" fillId="14" borderId="23" xfId="0" applyNumberFormat="1" applyFont="1" applyFill="1" applyBorder="1" applyAlignment="1" applyProtection="1">
      <alignment horizontal="center" vertical="center" wrapText="1"/>
      <protection hidden="1"/>
    </xf>
    <xf numFmtId="1" fontId="15" fillId="14" borderId="18" xfId="0" applyNumberFormat="1" applyFont="1" applyFill="1" applyBorder="1" applyAlignment="1" applyProtection="1">
      <alignment horizontal="center" vertical="center" wrapText="1"/>
      <protection hidden="1"/>
    </xf>
    <xf numFmtId="1" fontId="15" fillId="14" borderId="13" xfId="0" applyNumberFormat="1" applyFont="1" applyFill="1" applyBorder="1" applyAlignment="1" applyProtection="1">
      <alignment horizontal="center" vertical="center" wrapText="1"/>
      <protection hidden="1"/>
    </xf>
    <xf numFmtId="1" fontId="15" fillId="14" borderId="28" xfId="0" applyNumberFormat="1" applyFont="1" applyFill="1" applyBorder="1" applyAlignment="1" applyProtection="1">
      <alignment horizontal="center" vertical="center" wrapText="1"/>
      <protection hidden="1"/>
    </xf>
    <xf numFmtId="0" fontId="0" fillId="16" borderId="47" xfId="0" applyFill="1" applyBorder="1" applyAlignment="1" applyProtection="1">
      <alignment horizontal="center" vertical="center"/>
      <protection hidden="1"/>
    </xf>
    <xf numFmtId="0" fontId="7" fillId="3" borderId="63" xfId="0" applyFont="1" applyFill="1" applyBorder="1" applyAlignment="1" applyProtection="1">
      <alignment vertical="center" wrapText="1"/>
      <protection hidden="1"/>
    </xf>
    <xf numFmtId="0" fontId="7" fillId="3" borderId="68" xfId="0" applyFont="1" applyFill="1" applyBorder="1" applyAlignment="1" applyProtection="1">
      <alignment vertical="center" wrapText="1"/>
      <protection hidden="1"/>
    </xf>
    <xf numFmtId="0" fontId="79" fillId="5" borderId="63" xfId="0" applyFont="1" applyFill="1" applyBorder="1" applyAlignment="1" applyProtection="1">
      <alignment horizontal="left" vertical="top" wrapText="1"/>
      <protection hidden="1"/>
    </xf>
    <xf numFmtId="0" fontId="7" fillId="5" borderId="63" xfId="0" applyFont="1" applyFill="1" applyBorder="1" applyAlignment="1" applyProtection="1">
      <alignment vertical="center" wrapText="1"/>
      <protection hidden="1"/>
    </xf>
    <xf numFmtId="0" fontId="7" fillId="5" borderId="68" xfId="0" applyFont="1" applyFill="1" applyBorder="1" applyAlignment="1" applyProtection="1">
      <alignment vertical="center" wrapText="1"/>
      <protection hidden="1"/>
    </xf>
    <xf numFmtId="0" fontId="7" fillId="5" borderId="66" xfId="0" applyFont="1" applyFill="1" applyBorder="1" applyAlignment="1" applyProtection="1">
      <alignment vertical="center" wrapText="1"/>
      <protection hidden="1"/>
    </xf>
    <xf numFmtId="0" fontId="7" fillId="5" borderId="5" xfId="0" applyFont="1" applyFill="1" applyBorder="1" applyAlignment="1" applyProtection="1">
      <alignment vertical="center" wrapText="1"/>
      <protection hidden="1"/>
    </xf>
    <xf numFmtId="166" fontId="0" fillId="14" borderId="14" xfId="2" applyNumberFormat="1" applyFont="1" applyFill="1" applyBorder="1" applyAlignment="1" applyProtection="1">
      <alignment horizontal="center" vertical="center"/>
      <protection hidden="1"/>
    </xf>
    <xf numFmtId="4" fontId="0" fillId="14" borderId="14" xfId="0" applyNumberFormat="1" applyFill="1" applyBorder="1" applyAlignment="1" applyProtection="1">
      <alignment horizontal="center" vertical="center"/>
      <protection hidden="1"/>
    </xf>
    <xf numFmtId="3" fontId="4" fillId="0" borderId="29" xfId="1" applyNumberFormat="1" applyFont="1" applyFill="1" applyBorder="1" applyAlignment="1" applyProtection="1">
      <alignment horizontal="center" vertical="center"/>
      <protection locked="0"/>
    </xf>
    <xf numFmtId="1" fontId="4" fillId="14" borderId="25" xfId="1" applyNumberFormat="1" applyFont="1" applyFill="1" applyBorder="1" applyAlignment="1" applyProtection="1">
      <alignment horizontal="center" vertical="center"/>
      <protection hidden="1"/>
    </xf>
    <xf numFmtId="167" fontId="0" fillId="14" borderId="29" xfId="1" applyNumberFormat="1" applyFont="1" applyFill="1" applyBorder="1" applyAlignment="1" applyProtection="1">
      <alignment horizontal="center" vertical="center"/>
      <protection hidden="1"/>
    </xf>
    <xf numFmtId="1" fontId="0" fillId="14" borderId="25" xfId="0" applyNumberFormat="1" applyFill="1" applyBorder="1" applyAlignment="1" applyProtection="1">
      <alignment horizontal="center" vertical="center"/>
      <protection hidden="1"/>
    </xf>
    <xf numFmtId="0" fontId="7" fillId="3" borderId="66" xfId="0" applyFont="1" applyFill="1" applyBorder="1" applyAlignment="1" applyProtection="1">
      <alignment vertical="center" wrapText="1"/>
      <protection hidden="1"/>
    </xf>
    <xf numFmtId="0" fontId="0" fillId="0" borderId="10" xfId="0" applyBorder="1" applyAlignment="1" applyProtection="1">
      <alignment horizontal="center" vertical="center" wrapText="1"/>
      <protection locked="0"/>
    </xf>
    <xf numFmtId="0" fontId="0" fillId="0" borderId="47" xfId="0" applyFill="1" applyBorder="1" applyAlignment="1" applyProtection="1">
      <alignment horizontal="center" vertical="center"/>
      <protection locked="0"/>
    </xf>
    <xf numFmtId="0" fontId="79" fillId="9" borderId="63" xfId="0" applyFont="1" applyFill="1" applyBorder="1" applyAlignment="1" applyProtection="1">
      <alignment horizontal="left" vertical="top" wrapText="1"/>
      <protection hidden="1"/>
    </xf>
    <xf numFmtId="0" fontId="15" fillId="9" borderId="11" xfId="0" applyFont="1" applyFill="1" applyBorder="1" applyAlignment="1" applyProtection="1">
      <alignment horizontal="center" vertical="center" wrapText="1"/>
      <protection hidden="1"/>
    </xf>
    <xf numFmtId="0" fontId="7" fillId="9" borderId="68" xfId="0" applyFont="1" applyFill="1" applyBorder="1" applyAlignment="1" applyProtection="1">
      <alignment vertical="center" wrapText="1"/>
      <protection hidden="1"/>
    </xf>
    <xf numFmtId="0" fontId="0" fillId="12" borderId="25" xfId="0" applyFill="1" applyBorder="1" applyAlignment="1" applyProtection="1">
      <alignment horizontal="center" vertical="center"/>
      <protection hidden="1"/>
    </xf>
    <xf numFmtId="4" fontId="0" fillId="0" borderId="54" xfId="4" applyNumberFormat="1" applyFont="1" applyBorder="1" applyAlignment="1" applyProtection="1">
      <alignment horizontal="center" vertical="center"/>
      <protection locked="0"/>
    </xf>
    <xf numFmtId="4" fontId="0" fillId="0" borderId="10" xfId="4" applyNumberFormat="1" applyFont="1" applyBorder="1" applyAlignment="1" applyProtection="1">
      <alignment horizontal="center" vertical="center"/>
      <protection locked="0"/>
    </xf>
    <xf numFmtId="4" fontId="7" fillId="5" borderId="36" xfId="0" applyNumberFormat="1" applyFont="1" applyFill="1" applyBorder="1" applyAlignment="1" applyProtection="1">
      <alignment vertical="center" wrapText="1"/>
      <protection hidden="1"/>
    </xf>
    <xf numFmtId="4" fontId="7" fillId="5" borderId="37" xfId="0" applyNumberFormat="1" applyFont="1" applyFill="1" applyBorder="1" applyAlignment="1" applyProtection="1">
      <alignment vertical="center" wrapText="1"/>
      <protection hidden="1"/>
    </xf>
    <xf numFmtId="4" fontId="0" fillId="0" borderId="24" xfId="4" applyNumberFormat="1" applyFont="1" applyBorder="1" applyAlignment="1" applyProtection="1">
      <alignment horizontal="center" vertical="center"/>
      <protection locked="0"/>
    </xf>
    <xf numFmtId="4" fontId="0" fillId="0" borderId="14" xfId="4" applyNumberFormat="1" applyFont="1" applyBorder="1" applyAlignment="1" applyProtection="1">
      <alignment horizontal="center" vertical="center"/>
      <protection locked="0"/>
    </xf>
    <xf numFmtId="4" fontId="7" fillId="9" borderId="66" xfId="0" applyNumberFormat="1" applyFont="1" applyFill="1" applyBorder="1" applyAlignment="1" applyProtection="1">
      <alignment vertical="center" wrapText="1"/>
      <protection hidden="1"/>
    </xf>
    <xf numFmtId="4" fontId="7" fillId="9" borderId="63" xfId="0" applyNumberFormat="1" applyFont="1" applyFill="1" applyBorder="1" applyAlignment="1" applyProtection="1">
      <alignment vertical="center" wrapText="1"/>
      <protection hidden="1"/>
    </xf>
    <xf numFmtId="0" fontId="7" fillId="9" borderId="63" xfId="0" applyFont="1" applyFill="1" applyBorder="1" applyAlignment="1" applyProtection="1">
      <alignment vertical="center" wrapText="1"/>
      <protection hidden="1"/>
    </xf>
    <xf numFmtId="4" fontId="0" fillId="12" borderId="83" xfId="0" applyNumberFormat="1" applyFill="1" applyBorder="1" applyAlignment="1" applyProtection="1">
      <alignment horizontal="center" vertical="center"/>
      <protection hidden="1"/>
    </xf>
    <xf numFmtId="4" fontId="0" fillId="12" borderId="29" xfId="0" applyNumberFormat="1" applyFill="1" applyBorder="1" applyAlignment="1" applyProtection="1">
      <alignment horizontal="center" vertical="center"/>
      <protection hidden="1"/>
    </xf>
    <xf numFmtId="0" fontId="7" fillId="53" borderId="36" xfId="0" applyFont="1" applyFill="1" applyBorder="1" applyAlignment="1" applyProtection="1">
      <alignment vertical="center" wrapText="1"/>
      <protection hidden="1"/>
    </xf>
    <xf numFmtId="0" fontId="7" fillId="53" borderId="37" xfId="0" applyFont="1" applyFill="1" applyBorder="1" applyAlignment="1" applyProtection="1">
      <alignment vertical="center" wrapText="1"/>
      <protection hidden="1"/>
    </xf>
    <xf numFmtId="0" fontId="7" fillId="53" borderId="61" xfId="0" applyFont="1" applyFill="1" applyBorder="1" applyAlignment="1" applyProtection="1">
      <alignment vertical="center" wrapText="1"/>
      <protection hidden="1"/>
    </xf>
    <xf numFmtId="0" fontId="7" fillId="53" borderId="38" xfId="0" applyFont="1" applyFill="1" applyBorder="1" applyAlignment="1" applyProtection="1">
      <alignment vertical="center" wrapText="1"/>
      <protection hidden="1"/>
    </xf>
    <xf numFmtId="0" fontId="7" fillId="54" borderId="36" xfId="0" applyFont="1" applyFill="1" applyBorder="1" applyAlignment="1" applyProtection="1">
      <alignment horizontal="left" vertical="center" wrapText="1"/>
      <protection hidden="1"/>
    </xf>
    <xf numFmtId="0" fontId="7" fillId="54" borderId="37" xfId="0" applyFont="1" applyFill="1" applyBorder="1" applyAlignment="1" applyProtection="1">
      <alignment horizontal="left" vertical="center" wrapText="1"/>
      <protection hidden="1"/>
    </xf>
    <xf numFmtId="0" fontId="7" fillId="54" borderId="38" xfId="0" applyFont="1" applyFill="1" applyBorder="1" applyAlignment="1" applyProtection="1">
      <alignment horizontal="left" vertical="center" wrapText="1"/>
      <protection hidden="1"/>
    </xf>
    <xf numFmtId="0" fontId="7" fillId="55" borderId="38" xfId="0" applyFont="1" applyFill="1" applyBorder="1" applyAlignment="1" applyProtection="1">
      <alignment horizontal="left" vertical="center" wrapText="1"/>
      <protection hidden="1"/>
    </xf>
    <xf numFmtId="0" fontId="7" fillId="54" borderId="66" xfId="0" applyFont="1" applyFill="1" applyBorder="1" applyAlignment="1" applyProtection="1">
      <alignment horizontal="left" vertical="center" wrapText="1"/>
      <protection hidden="1"/>
    </xf>
    <xf numFmtId="0" fontId="7" fillId="54" borderId="63" xfId="0" applyFont="1" applyFill="1" applyBorder="1" applyAlignment="1" applyProtection="1">
      <alignment horizontal="left" vertical="center" wrapText="1"/>
      <protection hidden="1"/>
    </xf>
    <xf numFmtId="0" fontId="7" fillId="54" borderId="68" xfId="0" applyFont="1" applyFill="1" applyBorder="1" applyAlignment="1" applyProtection="1">
      <alignment horizontal="left" vertical="center" wrapText="1"/>
      <protection hidden="1"/>
    </xf>
    <xf numFmtId="0" fontId="7" fillId="55" borderId="68" xfId="0" applyFont="1" applyFill="1" applyBorder="1" applyAlignment="1" applyProtection="1">
      <alignment horizontal="left" vertical="center" wrapText="1"/>
      <protection hidden="1"/>
    </xf>
    <xf numFmtId="1" fontId="0" fillId="14" borderId="24" xfId="0" applyNumberFormat="1" applyFill="1" applyBorder="1" applyAlignment="1" applyProtection="1">
      <alignment horizontal="center" vertical="center"/>
      <protection hidden="1"/>
    </xf>
    <xf numFmtId="1" fontId="0" fillId="14" borderId="14" xfId="0" applyNumberFormat="1" applyFill="1" applyBorder="1" applyAlignment="1" applyProtection="1">
      <alignment horizontal="center" vertical="center"/>
      <protection hidden="1"/>
    </xf>
    <xf numFmtId="1" fontId="15" fillId="14" borderId="24" xfId="0" applyNumberFormat="1" applyFont="1" applyFill="1" applyBorder="1" applyAlignment="1" applyProtection="1">
      <alignment horizontal="center" vertical="center" wrapText="1"/>
      <protection hidden="1"/>
    </xf>
    <xf numFmtId="1" fontId="15" fillId="14" borderId="29" xfId="0" applyNumberFormat="1" applyFont="1" applyFill="1" applyBorder="1" applyAlignment="1" applyProtection="1">
      <alignment horizontal="center" vertical="center" wrapText="1"/>
      <protection hidden="1"/>
    </xf>
    <xf numFmtId="1" fontId="15" fillId="14" borderId="25" xfId="0" applyNumberFormat="1" applyFont="1" applyFill="1" applyBorder="1" applyAlignment="1" applyProtection="1">
      <alignment horizontal="center" vertical="center" wrapText="1"/>
      <protection hidden="1"/>
    </xf>
    <xf numFmtId="1" fontId="15" fillId="14" borderId="73" xfId="0" applyNumberFormat="1" applyFont="1" applyFill="1" applyBorder="1" applyAlignment="1" applyProtection="1">
      <alignment horizontal="center" vertical="center" wrapText="1"/>
      <protection hidden="1"/>
    </xf>
    <xf numFmtId="0" fontId="7" fillId="9" borderId="36" xfId="0" applyFont="1" applyFill="1" applyBorder="1" applyAlignment="1" applyProtection="1">
      <alignment vertical="center" wrapText="1"/>
      <protection hidden="1"/>
    </xf>
    <xf numFmtId="0" fontId="7" fillId="9" borderId="37" xfId="0" applyFont="1" applyFill="1" applyBorder="1" applyAlignment="1" applyProtection="1">
      <alignment vertical="center" wrapText="1"/>
      <protection hidden="1"/>
    </xf>
    <xf numFmtId="0" fontId="7" fillId="9" borderId="0" xfId="0" applyFont="1" applyFill="1" applyBorder="1" applyAlignment="1" applyProtection="1">
      <alignment vertical="center" wrapText="1"/>
      <protection hidden="1"/>
    </xf>
    <xf numFmtId="0" fontId="7" fillId="9" borderId="38" xfId="0" applyFont="1" applyFill="1" applyBorder="1" applyAlignment="1" applyProtection="1">
      <alignment vertical="center" wrapText="1"/>
      <protection hidden="1"/>
    </xf>
    <xf numFmtId="167" fontId="0" fillId="0" borderId="51" xfId="1" applyNumberFormat="1" applyFont="1" applyBorder="1" applyAlignment="1" applyProtection="1">
      <alignment horizontal="center" vertical="center"/>
      <protection locked="0"/>
    </xf>
    <xf numFmtId="167" fontId="4" fillId="14" borderId="23" xfId="1" applyNumberFormat="1" applyFont="1" applyFill="1" applyBorder="1" applyAlignment="1" applyProtection="1">
      <alignment horizontal="center" vertical="center"/>
      <protection hidden="1"/>
    </xf>
    <xf numFmtId="167" fontId="4" fillId="14" borderId="3" xfId="1" applyNumberFormat="1" applyFont="1" applyFill="1" applyBorder="1" applyAlignment="1" applyProtection="1">
      <alignment horizontal="center" vertical="center"/>
      <protection hidden="1"/>
    </xf>
    <xf numFmtId="167" fontId="4" fillId="14" borderId="24" xfId="1" applyNumberFormat="1" applyFont="1" applyFill="1" applyBorder="1" applyAlignment="1" applyProtection="1">
      <alignment horizontal="center" vertical="center"/>
      <protection hidden="1"/>
    </xf>
    <xf numFmtId="167" fontId="4" fillId="14" borderId="29" xfId="1" applyNumberFormat="1" applyFont="1" applyFill="1" applyBorder="1" applyAlignment="1" applyProtection="1">
      <alignment horizontal="center" vertical="center"/>
      <protection hidden="1"/>
    </xf>
    <xf numFmtId="167" fontId="4" fillId="3" borderId="17" xfId="1" applyNumberFormat="1" applyFont="1" applyFill="1" applyBorder="1" applyAlignment="1" applyProtection="1">
      <alignment horizontal="center" vertical="center"/>
      <protection hidden="1"/>
    </xf>
    <xf numFmtId="167" fontId="4" fillId="3" borderId="8" xfId="1" applyNumberFormat="1" applyFont="1" applyFill="1" applyBorder="1" applyAlignment="1" applyProtection="1">
      <alignment horizontal="center" vertical="center"/>
      <protection hidden="1"/>
    </xf>
    <xf numFmtId="1" fontId="0" fillId="0" borderId="23" xfId="0" applyNumberFormat="1" applyFill="1" applyBorder="1" applyAlignment="1" applyProtection="1">
      <alignment horizontal="center" vertical="center"/>
      <protection locked="0"/>
    </xf>
    <xf numFmtId="1" fontId="0" fillId="0" borderId="3" xfId="0" applyNumberFormat="1" applyFill="1" applyBorder="1" applyAlignment="1" applyProtection="1">
      <alignment horizontal="center" vertical="center"/>
      <protection locked="0"/>
    </xf>
    <xf numFmtId="1" fontId="0" fillId="0" borderId="13" xfId="0" applyNumberFormat="1" applyFill="1" applyBorder="1" applyAlignment="1" applyProtection="1">
      <alignment horizontal="center" vertical="center"/>
      <protection locked="0"/>
    </xf>
    <xf numFmtId="1" fontId="15" fillId="0" borderId="23" xfId="0" applyNumberFormat="1" applyFont="1" applyFill="1" applyBorder="1" applyAlignment="1" applyProtection="1">
      <alignment horizontal="left" vertical="center" wrapText="1"/>
      <protection locked="0"/>
    </xf>
    <xf numFmtId="1" fontId="15" fillId="0" borderId="18" xfId="0" applyNumberFormat="1" applyFont="1" applyFill="1" applyBorder="1" applyAlignment="1" applyProtection="1">
      <alignment horizontal="left" vertical="center" wrapText="1"/>
      <protection locked="0"/>
    </xf>
    <xf numFmtId="1" fontId="15" fillId="0" borderId="13" xfId="0" applyNumberFormat="1" applyFont="1" applyFill="1" applyBorder="1" applyAlignment="1" applyProtection="1">
      <alignment horizontal="left" vertical="center" wrapText="1"/>
      <protection locked="0"/>
    </xf>
    <xf numFmtId="1" fontId="15" fillId="0" borderId="28" xfId="0" applyNumberFormat="1" applyFont="1" applyFill="1" applyBorder="1" applyAlignment="1" applyProtection="1">
      <alignment horizontal="left" vertical="center" wrapText="1"/>
      <protection locked="0"/>
    </xf>
    <xf numFmtId="1" fontId="0" fillId="0" borderId="54" xfId="0" applyNumberFormat="1" applyFill="1" applyBorder="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1" fontId="0" fillId="0" borderId="49" xfId="0" applyNumberFormat="1" applyFill="1" applyBorder="1" applyAlignment="1" applyProtection="1">
      <alignment horizontal="center" vertical="center"/>
      <protection locked="0"/>
    </xf>
    <xf numFmtId="1" fontId="15" fillId="0" borderId="54" xfId="0" applyNumberFormat="1" applyFont="1" applyFill="1" applyBorder="1" applyAlignment="1" applyProtection="1">
      <alignment horizontal="left" vertical="center" wrapText="1"/>
      <protection locked="0"/>
    </xf>
    <xf numFmtId="1" fontId="15" fillId="0" borderId="47" xfId="0" applyNumberFormat="1" applyFont="1" applyFill="1" applyBorder="1" applyAlignment="1" applyProtection="1">
      <alignment horizontal="left" vertical="center" wrapText="1"/>
      <protection locked="0"/>
    </xf>
    <xf numFmtId="1" fontId="15" fillId="0" borderId="49" xfId="0" applyNumberFormat="1" applyFont="1" applyFill="1" applyBorder="1" applyAlignment="1" applyProtection="1">
      <alignment horizontal="left" vertical="center" wrapText="1"/>
      <protection locked="0"/>
    </xf>
    <xf numFmtId="1" fontId="15" fillId="0" borderId="57" xfId="0" applyNumberFormat="1" applyFont="1" applyFill="1" applyBorder="1" applyAlignment="1" applyProtection="1">
      <alignment horizontal="left" vertical="center" wrapText="1"/>
      <protection locked="0"/>
    </xf>
    <xf numFmtId="1" fontId="0" fillId="0" borderId="7" xfId="0" applyNumberFormat="1" applyFill="1" applyBorder="1" applyAlignment="1" applyProtection="1">
      <alignment horizontal="center" vertical="center"/>
      <protection locked="0"/>
    </xf>
    <xf numFmtId="1" fontId="0" fillId="0" borderId="11" xfId="0" applyNumberFormat="1" applyFill="1" applyBorder="1" applyAlignment="1" applyProtection="1">
      <alignment horizontal="center" vertical="center"/>
      <protection locked="0"/>
    </xf>
    <xf numFmtId="1" fontId="0" fillId="0" borderId="12" xfId="0" applyNumberFormat="1" applyFill="1" applyBorder="1" applyAlignment="1" applyProtection="1">
      <alignment horizontal="center" vertical="center"/>
      <protection locked="0"/>
    </xf>
    <xf numFmtId="1" fontId="15" fillId="0" borderId="7" xfId="0" applyNumberFormat="1" applyFont="1" applyFill="1" applyBorder="1" applyAlignment="1" applyProtection="1">
      <alignment horizontal="left" vertical="center" wrapText="1"/>
      <protection locked="0"/>
    </xf>
    <xf numFmtId="1" fontId="15" fillId="0" borderId="32" xfId="0" applyNumberFormat="1" applyFont="1" applyFill="1" applyBorder="1" applyAlignment="1" applyProtection="1">
      <alignment horizontal="left" vertical="center" wrapText="1"/>
      <protection locked="0"/>
    </xf>
    <xf numFmtId="1" fontId="15" fillId="0" borderId="12" xfId="0" applyNumberFormat="1" applyFont="1" applyFill="1" applyBorder="1" applyAlignment="1" applyProtection="1">
      <alignment horizontal="left" vertical="center" wrapText="1"/>
      <protection locked="0"/>
    </xf>
    <xf numFmtId="1" fontId="15" fillId="0" borderId="68" xfId="0" applyNumberFormat="1" applyFont="1" applyFill="1" applyBorder="1" applyAlignment="1" applyProtection="1">
      <alignment horizontal="left" vertical="center" wrapText="1"/>
      <protection locked="0"/>
    </xf>
    <xf numFmtId="1" fontId="0" fillId="0" borderId="24" xfId="0" applyNumberFormat="1" applyFill="1" applyBorder="1" applyAlignment="1" applyProtection="1">
      <alignment horizontal="center" vertical="center"/>
      <protection locked="0"/>
    </xf>
    <xf numFmtId="1" fontId="0" fillId="0" borderId="14" xfId="0" applyNumberFormat="1" applyFill="1" applyBorder="1" applyAlignment="1" applyProtection="1">
      <alignment horizontal="center" vertical="center"/>
      <protection locked="0"/>
    </xf>
    <xf numFmtId="1" fontId="0" fillId="0" borderId="25" xfId="0" applyNumberFormat="1" applyFill="1" applyBorder="1" applyAlignment="1" applyProtection="1">
      <alignment horizontal="center" vertical="center"/>
      <protection locked="0"/>
    </xf>
    <xf numFmtId="1" fontId="15" fillId="0" borderId="24" xfId="0" applyNumberFormat="1" applyFont="1" applyFill="1" applyBorder="1" applyAlignment="1" applyProtection="1">
      <alignment horizontal="left" vertical="center" wrapText="1"/>
      <protection locked="0"/>
    </xf>
    <xf numFmtId="1" fontId="15" fillId="0" borderId="29" xfId="0" applyNumberFormat="1" applyFont="1" applyFill="1" applyBorder="1" applyAlignment="1" applyProtection="1">
      <alignment horizontal="left" vertical="center" wrapText="1"/>
      <protection locked="0"/>
    </xf>
    <xf numFmtId="1" fontId="15" fillId="0" borderId="25" xfId="0" applyNumberFormat="1" applyFont="1" applyFill="1" applyBorder="1" applyAlignment="1" applyProtection="1">
      <alignment horizontal="left" vertical="center" wrapText="1"/>
      <protection locked="0"/>
    </xf>
    <xf numFmtId="1" fontId="15" fillId="0" borderId="73" xfId="0" applyNumberFormat="1" applyFont="1" applyFill="1" applyBorder="1" applyAlignment="1" applyProtection="1">
      <alignment horizontal="left" vertical="center" wrapText="1"/>
      <protection locked="0"/>
    </xf>
    <xf numFmtId="3" fontId="0" fillId="3" borderId="17" xfId="4" applyNumberFormat="1" applyFont="1" applyFill="1" applyBorder="1" applyAlignment="1" applyProtection="1">
      <alignment horizontal="center" vertical="center"/>
      <protection hidden="1"/>
    </xf>
    <xf numFmtId="3" fontId="4" fillId="3" borderId="17" xfId="1" applyNumberFormat="1" applyFont="1" applyFill="1" applyBorder="1" applyAlignment="1" applyProtection="1">
      <alignment horizontal="center" vertical="center"/>
      <protection hidden="1"/>
    </xf>
    <xf numFmtId="167" fontId="4" fillId="14" borderId="14" xfId="1" applyNumberFormat="1" applyFont="1" applyFill="1" applyBorder="1" applyAlignment="1" applyProtection="1">
      <alignment horizontal="center" vertical="center"/>
      <protection hidden="1"/>
    </xf>
    <xf numFmtId="0" fontId="7" fillId="5" borderId="63" xfId="0" applyFont="1" applyFill="1" applyBorder="1" applyAlignment="1" applyProtection="1">
      <alignment vertical="center" wrapText="1"/>
      <protection locked="0"/>
    </xf>
    <xf numFmtId="0" fontId="0" fillId="14" borderId="20" xfId="0" applyFill="1" applyBorder="1" applyAlignment="1" applyProtection="1">
      <alignment horizontal="center" vertical="center" wrapText="1"/>
      <protection hidden="1"/>
    </xf>
    <xf numFmtId="0" fontId="0" fillId="14" borderId="3" xfId="0" applyFill="1" applyBorder="1" applyAlignment="1" applyProtection="1">
      <alignment horizontal="left" vertical="center" wrapText="1"/>
      <protection hidden="1"/>
    </xf>
    <xf numFmtId="0" fontId="0" fillId="0" borderId="48" xfId="0" applyBorder="1" applyAlignment="1" applyProtection="1">
      <alignment horizontal="left" vertical="center" wrapText="1"/>
      <protection locked="0"/>
    </xf>
    <xf numFmtId="167" fontId="0" fillId="14" borderId="10" xfId="0" applyNumberFormat="1" applyFill="1" applyBorder="1" applyAlignment="1" applyProtection="1">
      <alignment horizontal="center" vertical="center" wrapText="1"/>
      <protection hidden="1"/>
    </xf>
    <xf numFmtId="167" fontId="0" fillId="14" borderId="64" xfId="0" quotePrefix="1" applyNumberFormat="1" applyFill="1" applyBorder="1" applyAlignment="1" applyProtection="1">
      <alignment horizontal="center" vertical="center"/>
      <protection hidden="1"/>
    </xf>
    <xf numFmtId="167" fontId="0" fillId="14" borderId="25" xfId="0" applyNumberForma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wrapText="1"/>
      <protection hidden="1"/>
    </xf>
    <xf numFmtId="0" fontId="7" fillId="0" borderId="74" xfId="0" applyFont="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0" fontId="7" fillId="14" borderId="75" xfId="0" applyFont="1" applyFill="1" applyBorder="1" applyAlignment="1" applyProtection="1">
      <alignment horizontal="center" vertical="center" wrapText="1"/>
      <protection hidden="1"/>
    </xf>
    <xf numFmtId="0" fontId="7" fillId="14" borderId="76" xfId="0" applyFont="1" applyFill="1" applyBorder="1" applyAlignment="1" applyProtection="1">
      <alignment horizontal="center" vertical="center" wrapText="1"/>
      <protection hidden="1"/>
    </xf>
    <xf numFmtId="0" fontId="6" fillId="55" borderId="27" xfId="0" applyFont="1" applyFill="1" applyBorder="1" applyAlignment="1" applyProtection="1">
      <alignment horizontal="center" vertical="center"/>
      <protection hidden="1"/>
    </xf>
    <xf numFmtId="4" fontId="0" fillId="14" borderId="18" xfId="0" applyNumberFormat="1" applyFill="1" applyBorder="1" applyAlignment="1" applyProtection="1">
      <alignment horizontal="center" vertical="center"/>
      <protection hidden="1"/>
    </xf>
    <xf numFmtId="4" fontId="0" fillId="14" borderId="47" xfId="0" applyNumberFormat="1" applyFill="1" applyBorder="1" applyAlignment="1" applyProtection="1">
      <alignment horizontal="center" vertical="center"/>
      <protection hidden="1"/>
    </xf>
    <xf numFmtId="167" fontId="0" fillId="0" borderId="18" xfId="0" quotePrefix="1" applyNumberFormat="1" applyFill="1" applyBorder="1" applyAlignment="1" applyProtection="1">
      <alignment horizontal="center" vertical="center"/>
      <protection locked="0"/>
    </xf>
    <xf numFmtId="167" fontId="0" fillId="14" borderId="18" xfId="0" quotePrefix="1" applyNumberFormat="1" applyFill="1" applyBorder="1" applyAlignment="1" applyProtection="1">
      <alignment horizontal="center" vertical="center"/>
      <protection hidden="1"/>
    </xf>
    <xf numFmtId="167" fontId="0" fillId="14" borderId="29" xfId="0" quotePrefix="1" applyNumberFormat="1" applyFill="1" applyBorder="1" applyAlignment="1" applyProtection="1">
      <alignment horizontal="center" vertical="center"/>
      <protection hidden="1"/>
    </xf>
    <xf numFmtId="167" fontId="4" fillId="14" borderId="23" xfId="1" applyNumberFormat="1" applyFont="1" applyFill="1" applyBorder="1" applyAlignment="1" applyProtection="1">
      <alignment horizontal="center" vertical="center" wrapText="1"/>
      <protection hidden="1"/>
    </xf>
    <xf numFmtId="0" fontId="88" fillId="31" borderId="33" xfId="0" applyFont="1" applyFill="1" applyBorder="1" applyAlignment="1" applyProtection="1">
      <alignment horizontal="center" vertical="center" textRotation="90" wrapText="1"/>
    </xf>
    <xf numFmtId="14" fontId="0" fillId="0" borderId="0" xfId="0" applyNumberFormat="1"/>
    <xf numFmtId="0" fontId="55" fillId="38" borderId="0" xfId="8" applyFont="1" applyFill="1" applyBorder="1" applyAlignment="1" applyProtection="1">
      <alignment horizontal="center" vertical="center" wrapText="1"/>
      <protection hidden="1"/>
    </xf>
    <xf numFmtId="0" fontId="55" fillId="12" borderId="0" xfId="8" applyFont="1" applyFill="1" applyBorder="1" applyAlignment="1" applyProtection="1">
      <alignment horizontal="center" vertical="center" wrapText="1"/>
      <protection hidden="1"/>
    </xf>
    <xf numFmtId="0" fontId="15" fillId="0" borderId="0" xfId="0" applyFont="1" applyProtection="1">
      <protection hidden="1"/>
    </xf>
    <xf numFmtId="0" fontId="7" fillId="14" borderId="19" xfId="0" applyFont="1" applyFill="1" applyBorder="1" applyProtection="1">
      <protection hidden="1"/>
    </xf>
    <xf numFmtId="0" fontId="15" fillId="14" borderId="19" xfId="0" applyFont="1" applyFill="1" applyBorder="1" applyProtection="1">
      <protection hidden="1"/>
    </xf>
    <xf numFmtId="0" fontId="15" fillId="14" borderId="46" xfId="0" applyFont="1" applyFill="1" applyBorder="1" applyProtection="1">
      <protection hidden="1"/>
    </xf>
    <xf numFmtId="0" fontId="96" fillId="30" borderId="0" xfId="8" applyFont="1" applyFill="1" applyAlignment="1" applyProtection="1">
      <alignment vertical="center"/>
      <protection hidden="1"/>
    </xf>
    <xf numFmtId="0" fontId="7" fillId="30" borderId="0" xfId="0" applyFont="1" applyFill="1" applyBorder="1" applyProtection="1">
      <protection hidden="1"/>
    </xf>
    <xf numFmtId="0" fontId="6" fillId="14" borderId="19" xfId="0" applyFont="1" applyFill="1" applyBorder="1" applyAlignment="1" applyProtection="1">
      <alignment horizontal="center" vertical="center"/>
      <protection hidden="1"/>
    </xf>
    <xf numFmtId="0" fontId="15" fillId="14" borderId="0" xfId="0" applyFont="1" applyFill="1" applyProtection="1">
      <protection hidden="1"/>
    </xf>
    <xf numFmtId="10" fontId="15" fillId="0" borderId="66" xfId="0" applyNumberFormat="1" applyFont="1" applyBorder="1" applyAlignment="1" applyProtection="1">
      <alignment horizontal="center" vertical="center"/>
      <protection hidden="1"/>
    </xf>
    <xf numFmtId="0" fontId="15" fillId="0" borderId="68" xfId="0" applyFont="1" applyBorder="1" applyAlignment="1" applyProtection="1">
      <alignment vertical="center"/>
      <protection hidden="1"/>
    </xf>
    <xf numFmtId="10" fontId="15" fillId="14" borderId="43" xfId="0" applyNumberFormat="1" applyFont="1" applyFill="1" applyBorder="1" applyAlignment="1" applyProtection="1">
      <alignment horizontal="center" vertical="center"/>
      <protection hidden="1"/>
    </xf>
    <xf numFmtId="0" fontId="15" fillId="14" borderId="28" xfId="0" applyFont="1" applyFill="1" applyBorder="1" applyAlignment="1" applyProtection="1">
      <alignment vertical="center"/>
      <protection hidden="1"/>
    </xf>
    <xf numFmtId="10" fontId="15" fillId="0" borderId="43" xfId="0" applyNumberFormat="1" applyFont="1" applyBorder="1" applyAlignment="1" applyProtection="1">
      <alignment horizontal="center" vertical="center"/>
      <protection hidden="1"/>
    </xf>
    <xf numFmtId="0" fontId="15" fillId="0" borderId="28" xfId="0" applyFont="1" applyBorder="1" applyAlignment="1" applyProtection="1">
      <alignment vertical="center"/>
      <protection hidden="1"/>
    </xf>
    <xf numFmtId="14" fontId="15" fillId="14" borderId="19" xfId="0" applyNumberFormat="1" applyFont="1" applyFill="1" applyBorder="1" applyAlignment="1" applyProtection="1">
      <alignment horizontal="center" vertical="center"/>
      <protection hidden="1"/>
    </xf>
    <xf numFmtId="0" fontId="15" fillId="0" borderId="0" xfId="0" applyFont="1" applyAlignment="1" applyProtection="1">
      <alignment vertical="center" wrapText="1"/>
      <protection hidden="1"/>
    </xf>
    <xf numFmtId="10" fontId="14" fillId="14" borderId="26" xfId="0" quotePrefix="1" applyNumberFormat="1" applyFont="1" applyFill="1" applyBorder="1" applyAlignment="1" applyProtection="1">
      <alignment horizontal="center" vertical="center"/>
      <protection hidden="1"/>
    </xf>
    <xf numFmtId="10" fontId="15" fillId="0" borderId="83" xfId="0" applyNumberFormat="1" applyFont="1" applyBorder="1" applyAlignment="1" applyProtection="1">
      <alignment horizontal="center" vertical="center"/>
      <protection hidden="1"/>
    </xf>
    <xf numFmtId="0" fontId="15" fillId="0" borderId="73" xfId="0" applyFont="1" applyBorder="1" applyAlignment="1" applyProtection="1">
      <alignment vertical="center"/>
      <protection hidden="1"/>
    </xf>
    <xf numFmtId="0" fontId="95" fillId="0" borderId="0" xfId="0" quotePrefix="1" applyFont="1" applyProtection="1">
      <protection hidden="1"/>
    </xf>
    <xf numFmtId="0" fontId="56" fillId="14" borderId="0" xfId="0" applyFont="1" applyFill="1" applyAlignment="1" applyProtection="1">
      <alignment horizontal="center" vertical="center" wrapText="1"/>
      <protection hidden="1"/>
    </xf>
    <xf numFmtId="10" fontId="15" fillId="57" borderId="26" xfId="0" applyNumberFormat="1" applyFont="1" applyFill="1" applyBorder="1" applyAlignment="1" applyProtection="1">
      <alignment horizontal="center" vertical="center"/>
      <protection hidden="1"/>
    </xf>
    <xf numFmtId="2" fontId="14" fillId="14" borderId="26" xfId="0" applyNumberFormat="1" applyFont="1" applyFill="1" applyBorder="1" applyAlignment="1" applyProtection="1">
      <alignment horizontal="center" vertical="center"/>
      <protection hidden="1"/>
    </xf>
    <xf numFmtId="0" fontId="95" fillId="0" borderId="0" xfId="0" applyFont="1" applyProtection="1">
      <protection hidden="1"/>
    </xf>
    <xf numFmtId="0" fontId="15" fillId="6" borderId="0" xfId="0" applyFont="1" applyFill="1" applyProtection="1">
      <protection hidden="1"/>
    </xf>
    <xf numFmtId="0" fontId="93" fillId="6" borderId="0" xfId="0" applyFont="1" applyFill="1" applyAlignment="1" applyProtection="1">
      <alignment horizontal="right" vertical="center"/>
      <protection hidden="1"/>
    </xf>
    <xf numFmtId="0" fontId="55" fillId="6" borderId="0" xfId="8" applyFont="1" applyFill="1" applyAlignment="1" applyProtection="1">
      <alignment vertical="center"/>
      <protection hidden="1"/>
    </xf>
    <xf numFmtId="0" fontId="15" fillId="20" borderId="0" xfId="0" applyFont="1" applyFill="1" applyProtection="1">
      <protection hidden="1"/>
    </xf>
    <xf numFmtId="0" fontId="94" fillId="20" borderId="0" xfId="0" applyFont="1" applyFill="1" applyAlignment="1" applyProtection="1">
      <alignment horizontal="right" vertical="center"/>
      <protection hidden="1"/>
    </xf>
    <xf numFmtId="0" fontId="15" fillId="21" borderId="81" xfId="0" applyFont="1" applyFill="1" applyBorder="1" applyAlignment="1" applyProtection="1">
      <alignment vertical="center"/>
      <protection hidden="1"/>
    </xf>
    <xf numFmtId="0" fontId="15" fillId="21" borderId="81" xfId="0" applyFont="1" applyFill="1" applyBorder="1" applyAlignment="1" applyProtection="1">
      <alignment horizontal="right" vertical="center" wrapText="1"/>
      <protection hidden="1"/>
    </xf>
    <xf numFmtId="0" fontId="15" fillId="0" borderId="81" xfId="0" applyFont="1" applyBorder="1" applyAlignment="1" applyProtection="1">
      <alignment horizontal="right" vertical="center"/>
      <protection hidden="1"/>
    </xf>
    <xf numFmtId="0" fontId="15" fillId="0" borderId="81" xfId="0" applyFont="1" applyBorder="1" applyAlignment="1" applyProtection="1">
      <alignment vertical="center"/>
      <protection hidden="1"/>
    </xf>
    <xf numFmtId="175" fontId="15" fillId="14" borderId="81" xfId="0" applyNumberFormat="1" applyFont="1" applyFill="1" applyBorder="1" applyAlignment="1" applyProtection="1">
      <alignment vertical="center"/>
      <protection hidden="1"/>
    </xf>
    <xf numFmtId="175" fontId="7" fillId="0" borderId="81" xfId="0" applyNumberFormat="1" applyFont="1" applyBorder="1" applyAlignment="1" applyProtection="1">
      <alignment vertical="center"/>
      <protection hidden="1"/>
    </xf>
    <xf numFmtId="0" fontId="15" fillId="21" borderId="81" xfId="0" applyFont="1" applyFill="1" applyBorder="1" applyAlignment="1" applyProtection="1">
      <alignment horizontal="right" vertical="center"/>
      <protection hidden="1"/>
    </xf>
    <xf numFmtId="175" fontId="15" fillId="21" borderId="81" xfId="0" applyNumberFormat="1" applyFont="1" applyFill="1" applyBorder="1" applyAlignment="1" applyProtection="1">
      <alignment vertical="center"/>
      <protection hidden="1"/>
    </xf>
    <xf numFmtId="0" fontId="15" fillId="0" borderId="81" xfId="0" applyFont="1" applyBorder="1" applyAlignment="1" applyProtection="1">
      <alignment vertical="center" wrapText="1"/>
      <protection hidden="1"/>
    </xf>
    <xf numFmtId="4" fontId="47" fillId="14" borderId="81" xfId="0" applyNumberFormat="1" applyFont="1" applyFill="1" applyBorder="1" applyAlignment="1" applyProtection="1">
      <alignment vertical="center"/>
      <protection hidden="1"/>
    </xf>
    <xf numFmtId="4" fontId="47" fillId="21" borderId="81" xfId="0" applyNumberFormat="1" applyFont="1" applyFill="1" applyBorder="1" applyAlignment="1" applyProtection="1">
      <alignment vertical="center"/>
      <protection hidden="1"/>
    </xf>
    <xf numFmtId="0" fontId="109" fillId="0" borderId="0" xfId="0" applyFont="1"/>
    <xf numFmtId="0" fontId="109" fillId="0" borderId="0" xfId="0" applyFont="1" applyAlignment="1">
      <alignment horizontal="left"/>
    </xf>
    <xf numFmtId="0" fontId="110" fillId="0" borderId="0" xfId="0" applyFont="1"/>
    <xf numFmtId="0" fontId="7" fillId="0" borderId="74" xfId="0" applyFont="1" applyFill="1" applyBorder="1" applyAlignment="1" applyProtection="1">
      <alignment horizontal="center" vertical="center" wrapText="1"/>
      <protection hidden="1"/>
    </xf>
    <xf numFmtId="0" fontId="7" fillId="0" borderId="75" xfId="0" applyFont="1" applyFill="1" applyBorder="1" applyAlignment="1" applyProtection="1">
      <alignment horizontal="center" vertical="center" wrapText="1"/>
      <protection hidden="1"/>
    </xf>
    <xf numFmtId="0" fontId="7" fillId="0" borderId="76" xfId="0" applyFont="1" applyFill="1" applyBorder="1" applyAlignment="1" applyProtection="1">
      <alignment horizontal="center" vertical="center" wrapText="1"/>
      <protection hidden="1"/>
    </xf>
    <xf numFmtId="0" fontId="7" fillId="14" borderId="44" xfId="0" applyFont="1" applyFill="1" applyBorder="1" applyAlignment="1" applyProtection="1">
      <alignment horizontal="center" vertical="center" wrapText="1"/>
      <protection hidden="1"/>
    </xf>
    <xf numFmtId="0" fontId="14" fillId="8" borderId="0" xfId="0" applyFont="1" applyFill="1" applyBorder="1" applyAlignment="1" applyProtection="1">
      <alignment horizontal="left" vertical="center"/>
      <protection hidden="1"/>
    </xf>
    <xf numFmtId="0" fontId="7" fillId="0" borderId="44" xfId="0" applyFont="1" applyFill="1" applyBorder="1" applyAlignment="1" applyProtection="1">
      <alignment horizontal="center" vertical="center" wrapText="1"/>
      <protection hidden="1"/>
    </xf>
    <xf numFmtId="0" fontId="6" fillId="0" borderId="0" xfId="0" applyFont="1" applyProtection="1">
      <protection hidden="1"/>
    </xf>
    <xf numFmtId="0" fontId="7" fillId="0" borderId="0" xfId="0" applyFont="1" applyProtection="1">
      <protection hidden="1"/>
    </xf>
    <xf numFmtId="0" fontId="67" fillId="0" borderId="0" xfId="0" applyFont="1" applyBorder="1" applyAlignment="1" applyProtection="1">
      <alignment vertical="center" wrapText="1"/>
      <protection hidden="1"/>
    </xf>
    <xf numFmtId="4" fontId="7" fillId="3" borderId="66" xfId="0" applyNumberFormat="1" applyFont="1" applyFill="1" applyBorder="1" applyAlignment="1" applyProtection="1">
      <alignment vertical="center" wrapText="1"/>
      <protection hidden="1"/>
    </xf>
    <xf numFmtId="4" fontId="7" fillId="3" borderId="63" xfId="0" applyNumberFormat="1" applyFont="1" applyFill="1" applyBorder="1" applyAlignment="1" applyProtection="1">
      <alignment vertical="center" wrapText="1"/>
      <protection hidden="1"/>
    </xf>
    <xf numFmtId="0" fontId="7" fillId="3" borderId="5" xfId="0" applyFont="1" applyFill="1" applyBorder="1" applyAlignment="1" applyProtection="1">
      <alignment vertical="center" wrapText="1"/>
      <protection hidden="1"/>
    </xf>
    <xf numFmtId="0" fontId="107" fillId="0" borderId="0" xfId="0" applyFont="1" applyBorder="1" applyAlignment="1" applyProtection="1">
      <alignment horizontal="left" vertical="center"/>
      <protection hidden="1"/>
    </xf>
    <xf numFmtId="0" fontId="67" fillId="0" borderId="0" xfId="0" applyFont="1" applyFill="1" applyBorder="1" applyAlignment="1" applyProtection="1">
      <alignment vertical="center" wrapText="1"/>
      <protection hidden="1"/>
    </xf>
    <xf numFmtId="4" fontId="4" fillId="0" borderId="23" xfId="3" applyNumberFormat="1" applyFont="1" applyBorder="1" applyAlignment="1" applyProtection="1">
      <alignment horizontal="center" vertical="center"/>
      <protection locked="0"/>
    </xf>
    <xf numFmtId="4" fontId="4" fillId="0" borderId="54" xfId="3" applyNumberFormat="1" applyFont="1" applyBorder="1" applyAlignment="1" applyProtection="1">
      <alignment horizontal="center" vertical="center"/>
      <protection locked="0"/>
    </xf>
    <xf numFmtId="4" fontId="4" fillId="0" borderId="24" xfId="3" applyNumberFormat="1" applyFont="1" applyBorder="1" applyAlignment="1" applyProtection="1">
      <alignment horizontal="center" vertical="center"/>
      <protection locked="0"/>
    </xf>
    <xf numFmtId="3" fontId="67" fillId="0" borderId="0" xfId="4" applyNumberFormat="1" applyFont="1" applyFill="1" applyBorder="1" applyAlignment="1" applyProtection="1">
      <alignment vertical="center"/>
      <protection hidden="1"/>
    </xf>
    <xf numFmtId="0" fontId="7" fillId="54" borderId="36" xfId="0" applyFont="1" applyFill="1" applyBorder="1" applyAlignment="1" applyProtection="1">
      <alignment vertical="center" wrapText="1"/>
      <protection hidden="1"/>
    </xf>
    <xf numFmtId="0" fontId="7" fillId="54" borderId="37" xfId="0" applyFont="1" applyFill="1" applyBorder="1" applyAlignment="1" applyProtection="1">
      <alignment vertical="center" wrapText="1"/>
      <protection hidden="1"/>
    </xf>
    <xf numFmtId="0" fontId="7" fillId="54" borderId="38" xfId="0" applyFont="1" applyFill="1" applyBorder="1" applyAlignment="1" applyProtection="1">
      <alignment vertical="center" wrapText="1"/>
      <protection hidden="1"/>
    </xf>
    <xf numFmtId="0" fontId="7" fillId="55" borderId="38" xfId="0" applyFont="1" applyFill="1" applyBorder="1" applyAlignment="1" applyProtection="1">
      <alignment vertical="center" wrapText="1"/>
      <protection hidden="1"/>
    </xf>
    <xf numFmtId="0" fontId="49" fillId="2" borderId="3" xfId="0" applyFont="1" applyFill="1" applyBorder="1" applyAlignment="1" applyProtection="1">
      <alignment horizontal="center" vertical="center"/>
      <protection hidden="1"/>
    </xf>
    <xf numFmtId="4" fontId="51" fillId="14" borderId="3" xfId="0" applyNumberFormat="1" applyFont="1" applyFill="1" applyBorder="1" applyAlignment="1" applyProtection="1">
      <alignment horizontal="right" vertical="center"/>
      <protection hidden="1"/>
    </xf>
    <xf numFmtId="0" fontId="49" fillId="2" borderId="11" xfId="0" applyFont="1" applyFill="1" applyBorder="1" applyAlignment="1" applyProtection="1">
      <alignment horizontal="center" vertical="center"/>
      <protection hidden="1"/>
    </xf>
    <xf numFmtId="4" fontId="51" fillId="14" borderId="11" xfId="0" applyNumberFormat="1" applyFont="1" applyFill="1" applyBorder="1" applyAlignment="1" applyProtection="1">
      <alignment horizontal="right" vertical="center"/>
      <protection hidden="1"/>
    </xf>
    <xf numFmtId="4" fontId="51" fillId="14" borderId="12" xfId="0" applyNumberFormat="1" applyFont="1" applyFill="1" applyBorder="1" applyAlignment="1" applyProtection="1">
      <alignment horizontal="right" vertical="center"/>
      <protection hidden="1"/>
    </xf>
    <xf numFmtId="4" fontId="51" fillId="14" borderId="13" xfId="0" applyNumberFormat="1" applyFont="1" applyFill="1" applyBorder="1" applyAlignment="1" applyProtection="1">
      <alignment horizontal="right" vertical="center"/>
      <protection hidden="1"/>
    </xf>
    <xf numFmtId="0" fontId="49" fillId="2" borderId="14" xfId="0" applyFont="1" applyFill="1" applyBorder="1" applyAlignment="1" applyProtection="1">
      <alignment horizontal="center" vertical="center"/>
      <protection hidden="1"/>
    </xf>
    <xf numFmtId="4" fontId="51" fillId="14" borderId="14" xfId="0" applyNumberFormat="1" applyFont="1" applyFill="1" applyBorder="1" applyAlignment="1" applyProtection="1">
      <alignment horizontal="right" vertical="center"/>
      <protection hidden="1"/>
    </xf>
    <xf numFmtId="0" fontId="57"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57" fillId="0" borderId="0" xfId="0" applyFont="1" applyBorder="1" applyAlignment="1" applyProtection="1">
      <alignment horizontal="center" vertical="center"/>
      <protection hidden="1"/>
    </xf>
    <xf numFmtId="0" fontId="31" fillId="0" borderId="0" xfId="0" applyFont="1" applyFill="1" applyBorder="1" applyAlignment="1" applyProtection="1">
      <alignment horizontal="center" vertical="center" wrapText="1"/>
      <protection hidden="1"/>
    </xf>
    <xf numFmtId="0" fontId="57" fillId="0" borderId="0" xfId="0" applyFont="1" applyFill="1" applyBorder="1" applyAlignment="1" applyProtection="1">
      <alignment horizontal="center" vertical="center" wrapText="1"/>
      <protection hidden="1"/>
    </xf>
    <xf numFmtId="4" fontId="51" fillId="14" borderId="25" xfId="0" quotePrefix="1" applyNumberFormat="1" applyFont="1" applyFill="1" applyBorder="1" applyAlignment="1" applyProtection="1">
      <alignment horizontal="right" vertical="center"/>
      <protection hidden="1"/>
    </xf>
    <xf numFmtId="0" fontId="7" fillId="2" borderId="25" xfId="0" applyFont="1" applyFill="1" applyBorder="1" applyAlignment="1" applyProtection="1">
      <alignment horizontal="center" vertical="center" wrapText="1"/>
      <protection hidden="1"/>
    </xf>
    <xf numFmtId="0" fontId="7" fillId="2" borderId="30" xfId="0" applyFont="1" applyFill="1" applyBorder="1" applyAlignment="1" applyProtection="1">
      <alignment horizontal="center" vertical="center" wrapText="1"/>
      <protection hidden="1"/>
    </xf>
    <xf numFmtId="0" fontId="7" fillId="2" borderId="47" xfId="0" applyFont="1" applyFill="1" applyBorder="1" applyAlignment="1" applyProtection="1">
      <alignment horizontal="center" vertical="center" wrapText="1"/>
      <protection hidden="1"/>
    </xf>
    <xf numFmtId="167" fontId="0" fillId="12" borderId="22" xfId="0" applyNumberFormat="1" applyFill="1" applyBorder="1" applyAlignment="1" applyProtection="1">
      <alignment horizontal="center" vertical="center"/>
      <protection hidden="1"/>
    </xf>
    <xf numFmtId="0" fontId="116" fillId="0" borderId="24" xfId="0" applyFont="1" applyFill="1" applyBorder="1" applyAlignment="1">
      <alignment horizontal="center" vertical="center" wrapText="1"/>
    </xf>
    <xf numFmtId="0" fontId="47" fillId="0" borderId="29" xfId="0" applyFont="1" applyBorder="1" applyAlignment="1" applyProtection="1">
      <alignment horizontal="center" vertical="center" wrapText="1"/>
      <protection hidden="1"/>
    </xf>
    <xf numFmtId="0" fontId="47" fillId="0" borderId="14" xfId="0" applyFont="1" applyBorder="1" applyAlignment="1" applyProtection="1">
      <alignment horizontal="center" vertical="center"/>
      <protection hidden="1"/>
    </xf>
    <xf numFmtId="0" fontId="116" fillId="0" borderId="14" xfId="0" applyFont="1" applyFill="1" applyBorder="1" applyAlignment="1">
      <alignment horizontal="center" vertical="center" wrapText="1"/>
    </xf>
    <xf numFmtId="0" fontId="116" fillId="0" borderId="29" xfId="0" applyFont="1" applyFill="1" applyBorder="1" applyAlignment="1">
      <alignment horizontal="center" vertical="center" wrapText="1"/>
    </xf>
    <xf numFmtId="0" fontId="0" fillId="0" borderId="5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113" fillId="0" borderId="0" xfId="0" applyFont="1" applyFill="1" applyBorder="1" applyAlignment="1">
      <alignment horizontal="center" vertical="center"/>
    </xf>
    <xf numFmtId="167" fontId="0" fillId="0" borderId="0" xfId="0" applyNumberFormat="1" applyFill="1" applyBorder="1" applyAlignment="1" applyProtection="1">
      <alignment horizontal="center" vertical="center"/>
      <protection hidden="1"/>
    </xf>
    <xf numFmtId="0" fontId="113" fillId="0" borderId="0" xfId="0" applyFont="1" applyFill="1" applyBorder="1" applyAlignment="1">
      <alignment vertical="center"/>
    </xf>
    <xf numFmtId="0" fontId="31" fillId="0" borderId="0" xfId="0" applyFont="1" applyFill="1" applyBorder="1" applyAlignment="1"/>
    <xf numFmtId="0" fontId="31" fillId="0" borderId="0" xfId="0" applyFont="1" applyFill="1" applyBorder="1" applyAlignment="1">
      <alignment horizontal="center" vertical="center"/>
    </xf>
    <xf numFmtId="0" fontId="0" fillId="0" borderId="1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0" xfId="0" applyBorder="1" applyAlignment="1" applyProtection="1">
      <alignment horizontal="left" vertical="center" wrapText="1"/>
      <protection locked="0"/>
    </xf>
    <xf numFmtId="0" fontId="116" fillId="0" borderId="25" xfId="0" applyFont="1" applyFill="1" applyBorder="1" applyAlignment="1">
      <alignment horizontal="center" vertical="center" wrapText="1"/>
    </xf>
    <xf numFmtId="0" fontId="14" fillId="0" borderId="0" xfId="0" applyFont="1" applyFill="1" applyBorder="1" applyAlignment="1" applyProtection="1">
      <alignment horizontal="left" vertical="center"/>
      <protection hidden="1"/>
    </xf>
    <xf numFmtId="0" fontId="23" fillId="0" borderId="47" xfId="0" applyFont="1" applyFill="1" applyBorder="1" applyAlignment="1" applyProtection="1">
      <alignment horizontal="center" vertical="center" wrapText="1"/>
      <protection hidden="1"/>
    </xf>
    <xf numFmtId="4" fontId="0" fillId="0" borderId="8" xfId="4" applyNumberFormat="1" applyFont="1"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4" fontId="0" fillId="0" borderId="0" xfId="4" applyNumberFormat="1" applyFont="1" applyFill="1" applyBorder="1" applyAlignment="1" applyProtection="1">
      <alignment horizontal="center" vertical="center"/>
      <protection hidden="1"/>
    </xf>
    <xf numFmtId="4" fontId="0" fillId="16" borderId="3" xfId="0" applyNumberForma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4" fontId="0" fillId="16" borderId="10" xfId="0" applyNumberFormat="1" applyFill="1" applyBorder="1" applyAlignment="1" applyProtection="1">
      <alignment horizontal="center" vertical="center"/>
      <protection hidden="1"/>
    </xf>
    <xf numFmtId="1" fontId="15" fillId="0" borderId="43" xfId="0" applyNumberFormat="1" applyFont="1" applyFill="1" applyBorder="1" applyAlignment="1" applyProtection="1">
      <alignment horizontal="left" vertical="center" wrapText="1"/>
      <protection locked="0"/>
    </xf>
    <xf numFmtId="1" fontId="15" fillId="0" borderId="83" xfId="0" applyNumberFormat="1"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Continuous" vertical="center" wrapText="1"/>
      <protection hidden="1"/>
    </xf>
    <xf numFmtId="0" fontId="7" fillId="0" borderId="5" xfId="0" applyFont="1" applyFill="1" applyBorder="1" applyAlignment="1" applyProtection="1">
      <alignment horizontal="centerContinuous" vertical="center" wrapText="1"/>
      <protection hidden="1"/>
    </xf>
    <xf numFmtId="0" fontId="15" fillId="0" borderId="16" xfId="0" applyFont="1" applyFill="1" applyBorder="1" applyAlignment="1" applyProtection="1">
      <alignment horizontal="centerContinuous" vertical="center" wrapText="1"/>
      <protection hidden="1"/>
    </xf>
    <xf numFmtId="0" fontId="15" fillId="0" borderId="17" xfId="0" applyFont="1" applyFill="1" applyBorder="1" applyAlignment="1" applyProtection="1">
      <alignment horizontal="centerContinuous" vertical="center" wrapText="1"/>
      <protection hidden="1"/>
    </xf>
    <xf numFmtId="1" fontId="15" fillId="0" borderId="19" xfId="0" applyNumberFormat="1" applyFont="1" applyFill="1" applyBorder="1" applyAlignment="1" applyProtection="1">
      <alignment horizontal="left" vertical="center" wrapText="1"/>
    </xf>
    <xf numFmtId="1" fontId="15" fillId="0" borderId="72" xfId="0" applyNumberFormat="1" applyFont="1" applyFill="1" applyBorder="1" applyAlignment="1" applyProtection="1">
      <alignment horizontal="left" vertical="center" wrapText="1"/>
    </xf>
    <xf numFmtId="167" fontId="0" fillId="12" borderId="3" xfId="0" applyNumberFormat="1" applyFill="1" applyBorder="1" applyAlignment="1" applyProtection="1">
      <alignment horizontal="center" vertical="center" wrapText="1"/>
      <protection hidden="1"/>
    </xf>
    <xf numFmtId="4" fontId="0" fillId="12" borderId="18" xfId="0" applyNumberFormat="1" applyFill="1" applyBorder="1" applyAlignment="1" applyProtection="1">
      <alignment horizontal="center" vertical="center"/>
      <protection hidden="1"/>
    </xf>
    <xf numFmtId="0" fontId="0" fillId="12" borderId="3" xfId="0" applyFill="1" applyBorder="1" applyAlignment="1" applyProtection="1">
      <alignment horizontal="left" vertical="center" wrapText="1"/>
      <protection hidden="1"/>
    </xf>
    <xf numFmtId="0" fontId="5" fillId="0" borderId="0" xfId="0" applyFont="1" applyFill="1" applyBorder="1" applyAlignment="1" applyProtection="1">
      <alignment vertical="center"/>
      <protection hidden="1"/>
    </xf>
    <xf numFmtId="0" fontId="113" fillId="0" borderId="0" xfId="0" applyFont="1" applyFill="1" applyBorder="1" applyAlignment="1" applyProtection="1">
      <alignment horizontal="center" vertical="center" wrapText="1"/>
      <protection hidden="1"/>
    </xf>
    <xf numFmtId="0" fontId="113"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4" fontId="5" fillId="0" borderId="0" xfId="4" applyNumberFormat="1" applyFont="1" applyFill="1" applyBorder="1" applyAlignment="1" applyProtection="1">
      <alignment horizontal="center" vertical="center"/>
      <protection hidden="1"/>
    </xf>
    <xf numFmtId="0" fontId="6" fillId="0" borderId="3" xfId="0" applyFont="1" applyFill="1" applyBorder="1" applyAlignment="1" applyProtection="1">
      <alignment horizontal="left" vertical="center" wrapText="1"/>
      <protection hidden="1"/>
    </xf>
    <xf numFmtId="3" fontId="0" fillId="0" borderId="3" xfId="0" applyNumberFormat="1" applyBorder="1" applyAlignment="1" applyProtection="1">
      <alignment horizontal="center"/>
      <protection hidden="1"/>
    </xf>
    <xf numFmtId="166" fontId="6" fillId="19" borderId="60" xfId="0" applyNumberFormat="1" applyFont="1" applyFill="1" applyBorder="1" applyAlignment="1" applyProtection="1">
      <alignment horizontal="center" vertical="center" wrapText="1"/>
      <protection hidden="1"/>
    </xf>
    <xf numFmtId="0" fontId="111" fillId="2" borderId="0" xfId="0" applyFont="1" applyFill="1" applyBorder="1" applyAlignment="1" applyProtection="1">
      <alignment vertical="center" wrapText="1"/>
      <protection hidden="1"/>
    </xf>
    <xf numFmtId="0" fontId="111" fillId="2" borderId="5" xfId="0" applyFont="1" applyFill="1" applyBorder="1" applyAlignment="1" applyProtection="1">
      <alignment vertical="center" wrapText="1"/>
      <protection hidden="1"/>
    </xf>
    <xf numFmtId="0" fontId="6" fillId="2" borderId="1" xfId="0" applyFont="1" applyFill="1" applyBorder="1" applyAlignment="1" applyProtection="1">
      <alignment horizontal="center" wrapText="1"/>
      <protection hidden="1"/>
    </xf>
    <xf numFmtId="0" fontId="18" fillId="0" borderId="1" xfId="0" applyFont="1" applyBorder="1" applyAlignment="1" applyProtection="1">
      <alignment vertical="center" wrapText="1"/>
      <protection hidden="1"/>
    </xf>
    <xf numFmtId="0" fontId="6" fillId="2" borderId="2" xfId="0" applyFont="1" applyFill="1" applyBorder="1" applyAlignment="1" applyProtection="1">
      <alignment horizontal="center" wrapText="1"/>
      <protection hidden="1"/>
    </xf>
    <xf numFmtId="0" fontId="0" fillId="0" borderId="9" xfId="0" applyBorder="1" applyAlignment="1" applyProtection="1">
      <alignment vertical="center"/>
      <protection hidden="1"/>
    </xf>
    <xf numFmtId="1" fontId="0" fillId="0" borderId="3" xfId="0" applyNumberFormat="1" applyBorder="1" applyAlignment="1" applyProtection="1">
      <alignment horizontal="center" vertical="center"/>
    </xf>
    <xf numFmtId="1" fontId="0" fillId="0" borderId="10" xfId="0" applyNumberFormat="1" applyBorder="1" applyAlignment="1" applyProtection="1">
      <alignment horizontal="center" vertical="center"/>
    </xf>
    <xf numFmtId="176" fontId="102" fillId="43" borderId="30" xfId="0" applyNumberFormat="1" applyFont="1" applyFill="1" applyBorder="1" applyAlignment="1" applyProtection="1">
      <alignment horizontal="center" vertical="center" wrapText="1"/>
      <protection hidden="1"/>
    </xf>
    <xf numFmtId="176" fontId="102" fillId="42" borderId="30" xfId="0" applyNumberFormat="1" applyFont="1" applyFill="1" applyBorder="1" applyAlignment="1" applyProtection="1">
      <alignment horizontal="center" vertical="center" wrapText="1"/>
      <protection hidden="1"/>
    </xf>
    <xf numFmtId="176" fontId="102" fillId="8" borderId="30" xfId="0" applyNumberFormat="1" applyFont="1" applyFill="1" applyBorder="1" applyAlignment="1" applyProtection="1">
      <alignment horizontal="center" vertical="center" wrapText="1"/>
      <protection hidden="1"/>
    </xf>
    <xf numFmtId="176" fontId="102" fillId="44" borderId="30" xfId="0" applyNumberFormat="1" applyFont="1" applyFill="1" applyBorder="1" applyAlignment="1" applyProtection="1">
      <alignment horizontal="center" vertical="center" wrapText="1"/>
      <protection hidden="1"/>
    </xf>
    <xf numFmtId="3" fontId="0" fillId="14" borderId="18" xfId="0" applyNumberFormat="1" applyFill="1" applyBorder="1" applyAlignment="1" applyProtection="1">
      <alignment horizontal="center" vertical="center"/>
      <protection hidden="1"/>
    </xf>
    <xf numFmtId="3" fontId="0" fillId="14" borderId="47" xfId="0" applyNumberFormat="1" applyFill="1" applyBorder="1" applyAlignment="1" applyProtection="1">
      <alignment horizontal="center" vertical="center"/>
      <protection hidden="1"/>
    </xf>
    <xf numFmtId="3" fontId="0" fillId="14" borderId="29" xfId="0" applyNumberFormat="1" applyFill="1" applyBorder="1" applyAlignment="1" applyProtection="1">
      <alignment horizontal="center" vertical="center"/>
      <protection hidden="1"/>
    </xf>
    <xf numFmtId="1" fontId="0" fillId="14" borderId="10" xfId="0" applyNumberFormat="1" applyFill="1" applyBorder="1" applyAlignment="1" applyProtection="1">
      <alignment horizontal="center" vertical="center"/>
      <protection hidden="1"/>
    </xf>
    <xf numFmtId="3" fontId="0" fillId="16" borderId="23" xfId="4" applyNumberFormat="1" applyFont="1" applyFill="1" applyBorder="1" applyAlignment="1" applyProtection="1">
      <alignment horizontal="center" vertical="center"/>
      <protection hidden="1"/>
    </xf>
    <xf numFmtId="167" fontId="4" fillId="16" borderId="3" xfId="1" applyNumberFormat="1" applyFont="1" applyFill="1" applyBorder="1" applyAlignment="1" applyProtection="1">
      <alignment horizontal="center" vertical="center"/>
      <protection hidden="1"/>
    </xf>
    <xf numFmtId="3" fontId="4" fillId="16" borderId="18" xfId="1" applyNumberFormat="1" applyFont="1" applyFill="1" applyBorder="1" applyAlignment="1" applyProtection="1">
      <alignment horizontal="center" vertical="center"/>
      <protection hidden="1"/>
    </xf>
    <xf numFmtId="3" fontId="0" fillId="16" borderId="24" xfId="4" applyNumberFormat="1" applyFont="1" applyFill="1" applyBorder="1" applyAlignment="1" applyProtection="1">
      <alignment horizontal="center" vertical="center"/>
      <protection hidden="1"/>
    </xf>
    <xf numFmtId="167" fontId="4" fillId="16" borderId="14" xfId="1" applyNumberFormat="1" applyFont="1" applyFill="1" applyBorder="1" applyAlignment="1" applyProtection="1">
      <alignment horizontal="center" vertical="center"/>
      <protection hidden="1"/>
    </xf>
    <xf numFmtId="3" fontId="4" fillId="16" borderId="29" xfId="1" applyNumberFormat="1" applyFont="1" applyFill="1" applyBorder="1" applyAlignment="1" applyProtection="1">
      <alignment horizontal="center" vertical="center"/>
      <protection hidden="1"/>
    </xf>
    <xf numFmtId="0" fontId="56" fillId="0" borderId="0" xfId="0" applyFont="1" applyAlignment="1" applyProtection="1">
      <alignment horizontal="center" vertical="center"/>
      <protection hidden="1"/>
    </xf>
    <xf numFmtId="0" fontId="6" fillId="58" borderId="3" xfId="0" applyFont="1" applyFill="1" applyBorder="1" applyAlignment="1" applyProtection="1">
      <alignment horizontal="left" vertical="center" wrapText="1"/>
      <protection hidden="1"/>
    </xf>
    <xf numFmtId="3" fontId="6" fillId="58" borderId="3" xfId="0" applyNumberFormat="1" applyFont="1" applyFill="1" applyBorder="1" applyAlignment="1" applyProtection="1">
      <alignment horizontal="center" vertical="center"/>
      <protection hidden="1"/>
    </xf>
    <xf numFmtId="0" fontId="6" fillId="16" borderId="3" xfId="0" applyFont="1" applyFill="1" applyBorder="1" applyAlignment="1" applyProtection="1">
      <alignment horizontal="left" vertical="center" wrapText="1"/>
      <protection hidden="1"/>
    </xf>
    <xf numFmtId="3" fontId="6" fillId="16" borderId="3" xfId="0" applyNumberFormat="1" applyFont="1" applyFill="1" applyBorder="1" applyAlignment="1" applyProtection="1">
      <alignment horizontal="center" vertical="center"/>
      <protection hidden="1"/>
    </xf>
    <xf numFmtId="0" fontId="55" fillId="2" borderId="39" xfId="8" applyFont="1" applyFill="1" applyBorder="1" applyAlignment="1">
      <alignment horizontal="center" vertical="center" wrapText="1"/>
    </xf>
    <xf numFmtId="0" fontId="7" fillId="0" borderId="26" xfId="0" applyFont="1" applyFill="1" applyBorder="1" applyAlignment="1" applyProtection="1">
      <alignment horizontal="center" vertical="center"/>
      <protection locked="0"/>
    </xf>
    <xf numFmtId="0" fontId="44" fillId="0" borderId="0" xfId="0" applyFont="1" applyFill="1" applyAlignment="1" applyProtection="1">
      <alignment horizontal="center" wrapText="1"/>
      <protection hidden="1"/>
    </xf>
    <xf numFmtId="0" fontId="117" fillId="6" borderId="0" xfId="8" applyFont="1" applyFill="1" applyAlignment="1" applyProtection="1">
      <alignment horizontal="center" vertical="center"/>
      <protection hidden="1"/>
    </xf>
    <xf numFmtId="0" fontId="118" fillId="20" borderId="0" xfId="8" applyFont="1" applyFill="1" applyAlignment="1" applyProtection="1">
      <alignment horizontal="center" vertical="center"/>
      <protection hidden="1"/>
    </xf>
    <xf numFmtId="0" fontId="24" fillId="14" borderId="1" xfId="0" applyFont="1" applyFill="1" applyBorder="1" applyAlignment="1" applyProtection="1">
      <alignment horizontal="left" vertical="center" wrapText="1"/>
      <protection hidden="1"/>
    </xf>
    <xf numFmtId="0" fontId="24" fillId="14" borderId="0" xfId="0" applyFont="1" applyFill="1" applyBorder="1" applyAlignment="1" applyProtection="1">
      <alignment horizontal="left" vertical="center" wrapText="1"/>
      <protection hidden="1"/>
    </xf>
    <xf numFmtId="0" fontId="19" fillId="14" borderId="1" xfId="0" quotePrefix="1" applyFont="1" applyFill="1" applyBorder="1" applyAlignment="1" applyProtection="1">
      <alignment horizontal="left" vertical="center" wrapText="1"/>
      <protection hidden="1"/>
    </xf>
    <xf numFmtId="0" fontId="19" fillId="14" borderId="0" xfId="0" quotePrefix="1" applyFont="1" applyFill="1" applyBorder="1" applyAlignment="1" applyProtection="1">
      <alignment horizontal="left" vertical="center" wrapText="1"/>
      <protection hidden="1"/>
    </xf>
    <xf numFmtId="0" fontId="19" fillId="14" borderId="15" xfId="0" quotePrefix="1" applyFont="1" applyFill="1" applyBorder="1" applyAlignment="1" applyProtection="1">
      <alignment horizontal="left" vertical="center" wrapText="1"/>
      <protection hidden="1"/>
    </xf>
    <xf numFmtId="0" fontId="19" fillId="15" borderId="1" xfId="0" quotePrefix="1" applyFont="1" applyFill="1" applyBorder="1" applyAlignment="1" applyProtection="1">
      <alignment horizontal="left" vertical="center" wrapText="1"/>
      <protection hidden="1"/>
    </xf>
    <xf numFmtId="0" fontId="19" fillId="15" borderId="0" xfId="0" quotePrefix="1" applyFont="1" applyFill="1" applyBorder="1" applyAlignment="1" applyProtection="1">
      <alignment horizontal="left" vertical="center" wrapText="1"/>
      <protection hidden="1"/>
    </xf>
    <xf numFmtId="0" fontId="19" fillId="15" borderId="15" xfId="0" quotePrefix="1" applyFont="1" applyFill="1" applyBorder="1" applyAlignment="1" applyProtection="1">
      <alignment horizontal="left" vertical="center" wrapText="1"/>
      <protection hidden="1"/>
    </xf>
    <xf numFmtId="0" fontId="27" fillId="12" borderId="1" xfId="0" applyFont="1" applyFill="1" applyBorder="1" applyAlignment="1" applyProtection="1">
      <alignment horizontal="left" vertical="center" wrapText="1"/>
      <protection hidden="1"/>
    </xf>
    <xf numFmtId="0" fontId="27" fillId="12" borderId="0" xfId="0" applyFont="1" applyFill="1" applyBorder="1" applyAlignment="1" applyProtection="1">
      <alignment horizontal="left" vertical="center" wrapText="1"/>
      <protection hidden="1"/>
    </xf>
    <xf numFmtId="0" fontId="27" fillId="12" borderId="15" xfId="0" applyFont="1" applyFill="1" applyBorder="1" applyAlignment="1" applyProtection="1">
      <alignment horizontal="left" vertical="center" wrapText="1"/>
      <protection hidden="1"/>
    </xf>
    <xf numFmtId="0" fontId="22" fillId="12" borderId="1" xfId="0" applyFont="1" applyFill="1" applyBorder="1" applyAlignment="1" applyProtection="1">
      <alignment horizontal="left" vertical="center" wrapText="1"/>
      <protection hidden="1"/>
    </xf>
    <xf numFmtId="0" fontId="22" fillId="12" borderId="0" xfId="0" applyFont="1" applyFill="1" applyBorder="1" applyAlignment="1" applyProtection="1">
      <alignment horizontal="left" vertical="center" wrapText="1"/>
      <protection hidden="1"/>
    </xf>
    <xf numFmtId="0" fontId="22" fillId="12" borderId="15" xfId="0" applyFont="1" applyFill="1" applyBorder="1" applyAlignment="1" applyProtection="1">
      <alignment horizontal="left" vertical="center" wrapText="1"/>
      <protection hidden="1"/>
    </xf>
    <xf numFmtId="0" fontId="43" fillId="20" borderId="1" xfId="0" quotePrefix="1" applyFont="1" applyFill="1" applyBorder="1" applyAlignment="1" applyProtection="1">
      <alignment horizontal="left" vertical="center" wrapText="1"/>
      <protection hidden="1"/>
    </xf>
    <xf numFmtId="0" fontId="43" fillId="20" borderId="0" xfId="0" quotePrefix="1" applyFont="1" applyFill="1" applyBorder="1" applyAlignment="1" applyProtection="1">
      <alignment horizontal="left" vertical="center" wrapText="1"/>
      <protection hidden="1"/>
    </xf>
    <xf numFmtId="0" fontId="58" fillId="15" borderId="16" xfId="0" applyFont="1" applyFill="1" applyBorder="1" applyAlignment="1" applyProtection="1">
      <alignment horizontal="center" vertical="center" wrapText="1"/>
      <protection hidden="1"/>
    </xf>
    <xf numFmtId="0" fontId="58" fillId="15" borderId="17" xfId="0" applyFont="1" applyFill="1" applyBorder="1" applyAlignment="1" applyProtection="1">
      <alignment horizontal="center" vertical="center" wrapText="1"/>
      <protection hidden="1"/>
    </xf>
    <xf numFmtId="0" fontId="58" fillId="15" borderId="27" xfId="0" applyFont="1" applyFill="1" applyBorder="1" applyAlignment="1" applyProtection="1">
      <alignment horizontal="center" vertical="center" wrapText="1"/>
      <protection hidden="1"/>
    </xf>
    <xf numFmtId="0" fontId="27" fillId="15" borderId="1" xfId="0" applyFont="1" applyFill="1" applyBorder="1" applyAlignment="1" applyProtection="1">
      <alignment horizontal="left" vertical="center" wrapText="1"/>
      <protection hidden="1"/>
    </xf>
    <xf numFmtId="0" fontId="27" fillId="15" borderId="0" xfId="0" applyFont="1" applyFill="1" applyBorder="1" applyAlignment="1" applyProtection="1">
      <alignment horizontal="left" vertical="center" wrapText="1"/>
      <protection hidden="1"/>
    </xf>
    <xf numFmtId="0" fontId="27" fillId="15" borderId="15" xfId="0" applyFont="1" applyFill="1" applyBorder="1" applyAlignment="1" applyProtection="1">
      <alignment horizontal="left" vertical="center" wrapText="1"/>
      <protection hidden="1"/>
    </xf>
    <xf numFmtId="0" fontId="19" fillId="14" borderId="0" xfId="0" applyFont="1" applyFill="1" applyBorder="1" applyAlignment="1" applyProtection="1">
      <alignment horizontal="left" vertical="center" wrapText="1"/>
      <protection hidden="1"/>
    </xf>
    <xf numFmtId="0" fontId="19" fillId="14" borderId="1" xfId="0" quotePrefix="1" applyFont="1" applyFill="1" applyBorder="1" applyAlignment="1" applyProtection="1">
      <alignment vertical="center" wrapText="1"/>
      <protection hidden="1"/>
    </xf>
    <xf numFmtId="0" fontId="19" fillId="14" borderId="0" xfId="0" quotePrefix="1" applyFont="1" applyFill="1" applyBorder="1" applyAlignment="1" applyProtection="1">
      <alignment vertical="center" wrapText="1"/>
      <protection hidden="1"/>
    </xf>
    <xf numFmtId="0" fontId="0" fillId="14" borderId="0" xfId="0" applyFill="1" applyBorder="1" applyAlignment="1" applyProtection="1">
      <alignment vertical="center" wrapText="1"/>
      <protection hidden="1"/>
    </xf>
    <xf numFmtId="0" fontId="0" fillId="14" borderId="15" xfId="0" applyFill="1" applyBorder="1" applyAlignment="1" applyProtection="1">
      <alignment vertical="center" wrapText="1"/>
      <protection hidden="1"/>
    </xf>
    <xf numFmtId="0" fontId="22" fillId="14" borderId="4" xfId="0" applyFont="1" applyFill="1" applyBorder="1" applyAlignment="1" applyProtection="1">
      <alignment horizontal="left" vertical="center" wrapText="1"/>
      <protection hidden="1"/>
    </xf>
    <xf numFmtId="0" fontId="22" fillId="14" borderId="5" xfId="0" applyFont="1" applyFill="1" applyBorder="1" applyAlignment="1" applyProtection="1">
      <alignment horizontal="left" vertical="center" wrapText="1"/>
      <protection hidden="1"/>
    </xf>
    <xf numFmtId="0" fontId="22" fillId="14" borderId="1" xfId="0" applyFont="1" applyFill="1" applyBorder="1" applyAlignment="1" applyProtection="1">
      <alignment horizontal="left" vertical="center" wrapText="1"/>
      <protection hidden="1"/>
    </xf>
    <xf numFmtId="0" fontId="22" fillId="14" borderId="0"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wrapText="1"/>
      <protection hidden="1"/>
    </xf>
    <xf numFmtId="0" fontId="19" fillId="14" borderId="15" xfId="0" applyFont="1" applyFill="1" applyBorder="1" applyAlignment="1" applyProtection="1">
      <alignment horizontal="left" vertical="center" wrapText="1"/>
      <protection hidden="1"/>
    </xf>
    <xf numFmtId="0" fontId="22" fillId="14" borderId="15" xfId="0" applyFont="1" applyFill="1" applyBorder="1" applyAlignment="1" applyProtection="1">
      <alignment horizontal="left" vertical="center" wrapText="1"/>
      <protection hidden="1"/>
    </xf>
    <xf numFmtId="0" fontId="69" fillId="16" borderId="47" xfId="0" applyFont="1" applyFill="1" applyBorder="1" applyAlignment="1" applyProtection="1">
      <alignment horizontal="left" vertical="center"/>
    </xf>
    <xf numFmtId="0" fontId="69" fillId="16" borderId="46" xfId="0" applyFont="1" applyFill="1" applyBorder="1" applyAlignment="1" applyProtection="1">
      <alignment horizontal="left" vertical="center"/>
    </xf>
    <xf numFmtId="0" fontId="69" fillId="16" borderId="48" xfId="0" applyFont="1" applyFill="1" applyBorder="1" applyAlignment="1" applyProtection="1">
      <alignment horizontal="left" vertical="center"/>
    </xf>
    <xf numFmtId="0" fontId="15" fillId="0" borderId="0" xfId="0" applyFont="1" applyFill="1" applyBorder="1" applyAlignment="1" applyProtection="1">
      <alignment horizontal="left" vertical="top" wrapText="1"/>
    </xf>
    <xf numFmtId="0" fontId="15" fillId="0" borderId="15" xfId="0" applyFont="1" applyFill="1" applyBorder="1" applyAlignment="1" applyProtection="1">
      <alignment horizontal="left" vertical="top" wrapText="1"/>
    </xf>
    <xf numFmtId="0" fontId="0" fillId="0" borderId="39" xfId="0" applyBorder="1" applyAlignment="1" applyProtection="1">
      <alignment horizontal="right" vertical="center" wrapText="1"/>
      <protection hidden="1"/>
    </xf>
    <xf numFmtId="0" fontId="0" fillId="0" borderId="0" xfId="0" applyBorder="1" applyAlignment="1" applyProtection="1">
      <alignment horizontal="right" vertical="center" wrapText="1"/>
      <protection hidden="1"/>
    </xf>
    <xf numFmtId="0" fontId="0" fillId="0" borderId="45" xfId="0" applyBorder="1" applyAlignment="1" applyProtection="1">
      <alignment horizontal="right" vertical="center" wrapText="1"/>
      <protection hidden="1"/>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57" fillId="0" borderId="18" xfId="0" applyFont="1" applyFill="1" applyBorder="1" applyAlignment="1" applyProtection="1">
      <alignment horizontal="left" vertical="center"/>
      <protection locked="0"/>
    </xf>
    <xf numFmtId="0" fontId="57" fillId="0" borderId="19" xfId="0" applyFont="1" applyFill="1" applyBorder="1" applyAlignment="1" applyProtection="1">
      <alignment horizontal="left" vertical="center"/>
      <protection locked="0"/>
    </xf>
    <xf numFmtId="0" fontId="57" fillId="0" borderId="20" xfId="0" applyFont="1" applyFill="1" applyBorder="1" applyAlignment="1" applyProtection="1">
      <alignment horizontal="left" vertical="center"/>
      <protection locked="0"/>
    </xf>
    <xf numFmtId="0" fontId="53" fillId="2" borderId="0" xfId="0" applyFont="1" applyFill="1" applyBorder="1" applyAlignment="1" applyProtection="1">
      <alignment horizontal="center" vertical="center"/>
    </xf>
    <xf numFmtId="0" fontId="30" fillId="0" borderId="37" xfId="0" applyFont="1" applyBorder="1" applyAlignment="1" applyProtection="1">
      <alignment horizontal="center" vertical="center"/>
      <protection hidden="1"/>
    </xf>
    <xf numFmtId="0" fontId="0" fillId="0" borderId="3" xfId="0" applyFill="1" applyBorder="1" applyAlignment="1" applyProtection="1">
      <alignment horizontal="left" vertical="center"/>
      <protection locked="0"/>
    </xf>
    <xf numFmtId="0" fontId="111" fillId="2" borderId="15" xfId="0" applyFont="1" applyFill="1" applyBorder="1" applyAlignment="1" applyProtection="1">
      <alignment horizontal="left" vertical="center" wrapText="1"/>
      <protection hidden="1"/>
    </xf>
    <xf numFmtId="3" fontId="6" fillId="12" borderId="18" xfId="0" applyNumberFormat="1" applyFont="1" applyFill="1" applyBorder="1" applyAlignment="1" applyProtection="1">
      <alignment horizontal="center" vertical="center"/>
      <protection hidden="1"/>
    </xf>
    <xf numFmtId="3" fontId="6" fillId="12" borderId="19" xfId="0" applyNumberFormat="1" applyFont="1" applyFill="1" applyBorder="1" applyAlignment="1" applyProtection="1">
      <alignment horizontal="center" vertical="center"/>
      <protection hidden="1"/>
    </xf>
    <xf numFmtId="3" fontId="6" fillId="12" borderId="20" xfId="0" applyNumberFormat="1" applyFont="1" applyFill="1" applyBorder="1" applyAlignment="1" applyProtection="1">
      <alignment horizontal="center" vertical="center"/>
      <protection hidden="1"/>
    </xf>
    <xf numFmtId="0" fontId="0" fillId="7" borderId="0" xfId="0" applyFill="1" applyBorder="1" applyAlignment="1" applyProtection="1">
      <alignment horizontal="left" vertical="center" wrapText="1"/>
      <protection hidden="1"/>
    </xf>
    <xf numFmtId="0" fontId="0" fillId="14" borderId="4" xfId="0" applyFont="1" applyFill="1" applyBorder="1" applyAlignment="1" applyProtection="1">
      <alignment horizontal="left" vertical="center" wrapText="1"/>
    </xf>
    <xf numFmtId="0" fontId="0" fillId="14" borderId="5" xfId="0" applyFont="1" applyFill="1" applyBorder="1" applyAlignment="1" applyProtection="1">
      <alignment horizontal="left" vertical="center" wrapText="1"/>
    </xf>
    <xf numFmtId="0" fontId="0" fillId="14" borderId="21" xfId="0" applyFont="1" applyFill="1" applyBorder="1" applyAlignment="1" applyProtection="1">
      <alignment horizontal="left" vertical="center" wrapText="1"/>
    </xf>
    <xf numFmtId="0" fontId="0" fillId="14" borderId="2" xfId="0" applyFont="1" applyFill="1" applyBorder="1" applyAlignment="1" applyProtection="1">
      <alignment horizontal="left" vertical="center" wrapText="1"/>
    </xf>
    <xf numFmtId="0" fontId="0" fillId="14" borderId="8" xfId="0" applyFont="1" applyFill="1" applyBorder="1" applyAlignment="1" applyProtection="1">
      <alignment horizontal="left" vertical="center" wrapText="1"/>
    </xf>
    <xf numFmtId="0" fontId="0" fillId="14" borderId="9" xfId="0" applyFont="1" applyFill="1" applyBorder="1" applyAlignment="1" applyProtection="1">
      <alignment horizontal="left" vertical="center" wrapText="1"/>
    </xf>
    <xf numFmtId="0" fontId="57" fillId="0" borderId="18"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57" fillId="0" borderId="20" xfId="0" applyFont="1" applyFill="1" applyBorder="1" applyAlignment="1" applyProtection="1">
      <alignment horizontal="left" vertical="center"/>
    </xf>
    <xf numFmtId="0" fontId="6" fillId="0" borderId="37"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0" fontId="14" fillId="8" borderId="0" xfId="0" applyFont="1" applyFill="1" applyBorder="1" applyAlignment="1" applyProtection="1">
      <alignment horizontal="center" vertical="center" wrapText="1"/>
      <protection hidden="1"/>
    </xf>
    <xf numFmtId="167" fontId="6" fillId="12" borderId="18" xfId="0" applyNumberFormat="1" applyFont="1" applyFill="1" applyBorder="1" applyAlignment="1" applyProtection="1">
      <alignment horizontal="center" vertical="center"/>
      <protection hidden="1"/>
    </xf>
    <xf numFmtId="167" fontId="6" fillId="12" borderId="19" xfId="0" applyNumberFormat="1" applyFont="1" applyFill="1" applyBorder="1" applyAlignment="1" applyProtection="1">
      <alignment horizontal="center" vertical="center"/>
      <protection hidden="1"/>
    </xf>
    <xf numFmtId="167" fontId="6" fillId="12" borderId="20" xfId="0" applyNumberFormat="1"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wrapText="1"/>
      <protection hidden="1"/>
    </xf>
    <xf numFmtId="0" fontId="7" fillId="0" borderId="22" xfId="0" applyFont="1" applyFill="1" applyBorder="1" applyAlignment="1" applyProtection="1">
      <alignment horizontal="center" vertical="center" wrapText="1"/>
      <protection hidden="1"/>
    </xf>
    <xf numFmtId="0" fontId="79" fillId="3" borderId="42" xfId="0" applyFont="1" applyFill="1" applyBorder="1" applyAlignment="1" applyProtection="1">
      <alignment horizontal="left" vertical="center" wrapText="1"/>
      <protection hidden="1"/>
    </xf>
    <xf numFmtId="0" fontId="79" fillId="3" borderId="30" xfId="0" applyFont="1" applyFill="1" applyBorder="1" applyAlignment="1" applyProtection="1">
      <alignment horizontal="left" vertical="center" wrapText="1"/>
      <protection hidden="1"/>
    </xf>
    <xf numFmtId="0" fontId="7" fillId="3" borderId="60" xfId="0" applyFont="1" applyFill="1" applyBorder="1" applyAlignment="1" applyProtection="1">
      <alignment horizontal="left" vertical="center" wrapText="1"/>
      <protection hidden="1"/>
    </xf>
    <xf numFmtId="0" fontId="7" fillId="3" borderId="58" xfId="0" applyFont="1" applyFill="1" applyBorder="1" applyAlignment="1" applyProtection="1">
      <alignment horizontal="left" vertical="center" wrapText="1"/>
      <protection hidden="1"/>
    </xf>
    <xf numFmtId="4" fontId="0" fillId="12" borderId="4" xfId="0" applyNumberFormat="1" applyFill="1" applyBorder="1" applyAlignment="1" applyProtection="1">
      <alignment horizontal="center" vertical="center"/>
      <protection hidden="1"/>
    </xf>
    <xf numFmtId="4" fontId="0" fillId="12" borderId="5" xfId="0" applyNumberFormat="1" applyFill="1" applyBorder="1" applyAlignment="1" applyProtection="1">
      <alignment horizontal="center" vertical="center"/>
      <protection hidden="1"/>
    </xf>
    <xf numFmtId="4" fontId="0" fillId="12" borderId="21" xfId="0" applyNumberFormat="1" applyFill="1" applyBorder="1" applyAlignment="1" applyProtection="1">
      <alignment horizontal="center" vertical="center"/>
      <protection hidden="1"/>
    </xf>
    <xf numFmtId="4" fontId="0" fillId="12" borderId="1" xfId="0" applyNumberFormat="1" applyFill="1" applyBorder="1" applyAlignment="1" applyProtection="1">
      <alignment horizontal="center" vertical="center"/>
      <protection hidden="1"/>
    </xf>
    <xf numFmtId="4" fontId="0" fillId="12" borderId="0" xfId="0" applyNumberFormat="1" applyFill="1" applyBorder="1" applyAlignment="1" applyProtection="1">
      <alignment horizontal="center" vertical="center"/>
      <protection hidden="1"/>
    </xf>
    <xf numFmtId="4" fontId="0" fillId="12" borderId="15" xfId="0" applyNumberFormat="1" applyFill="1" applyBorder="1" applyAlignment="1" applyProtection="1">
      <alignment horizontal="center" vertical="center"/>
      <protection hidden="1"/>
    </xf>
    <xf numFmtId="4" fontId="0" fillId="12" borderId="2" xfId="0" applyNumberFormat="1" applyFill="1" applyBorder="1" applyAlignment="1" applyProtection="1">
      <alignment horizontal="center" vertical="center"/>
      <protection hidden="1"/>
    </xf>
    <xf numFmtId="4" fontId="0" fillId="12" borderId="8" xfId="0" applyNumberFormat="1" applyFill="1" applyBorder="1" applyAlignment="1" applyProtection="1">
      <alignment horizontal="center" vertical="center"/>
      <protection hidden="1"/>
    </xf>
    <xf numFmtId="4" fontId="0" fillId="12" borderId="9" xfId="0" applyNumberFormat="1" applyFill="1" applyBorder="1" applyAlignment="1" applyProtection="1">
      <alignment horizontal="center" vertical="center"/>
      <protection hidden="1"/>
    </xf>
    <xf numFmtId="0" fontId="6" fillId="53" borderId="16" xfId="0" applyFont="1" applyFill="1" applyBorder="1" applyAlignment="1" applyProtection="1">
      <alignment horizontal="center" vertical="center"/>
      <protection hidden="1"/>
    </xf>
    <xf numFmtId="0" fontId="6" fillId="53" borderId="17" xfId="0" applyFont="1" applyFill="1" applyBorder="1" applyAlignment="1" applyProtection="1">
      <alignment horizontal="center" vertical="center"/>
      <protection hidden="1"/>
    </xf>
    <xf numFmtId="0" fontId="6" fillId="53" borderId="27" xfId="0" applyFont="1" applyFill="1" applyBorder="1" applyAlignment="1" applyProtection="1">
      <alignment horizontal="center" vertical="center"/>
      <protection hidden="1"/>
    </xf>
    <xf numFmtId="0" fontId="7" fillId="0" borderId="74" xfId="0" applyFont="1" applyFill="1" applyBorder="1" applyAlignment="1" applyProtection="1">
      <alignment horizontal="center" vertical="center" wrapText="1"/>
      <protection hidden="1"/>
    </xf>
    <xf numFmtId="0" fontId="7" fillId="0" borderId="75" xfId="0" applyFont="1" applyFill="1" applyBorder="1" applyAlignment="1" applyProtection="1">
      <alignment horizontal="center" vertical="center" wrapText="1"/>
      <protection hidden="1"/>
    </xf>
    <xf numFmtId="0" fontId="7" fillId="0" borderId="76" xfId="0" applyFont="1" applyFill="1" applyBorder="1" applyAlignment="1" applyProtection="1">
      <alignment horizontal="center" vertical="center" wrapText="1"/>
      <protection hidden="1"/>
    </xf>
    <xf numFmtId="0" fontId="6" fillId="54" borderId="16" xfId="0" applyFont="1" applyFill="1" applyBorder="1" applyAlignment="1" applyProtection="1">
      <alignment horizontal="center" vertical="center"/>
      <protection hidden="1"/>
    </xf>
    <xf numFmtId="0" fontId="6" fillId="54" borderId="17" xfId="0" applyFont="1" applyFill="1" applyBorder="1" applyAlignment="1" applyProtection="1">
      <alignment horizontal="center" vertical="center"/>
      <protection hidden="1"/>
    </xf>
    <xf numFmtId="0" fontId="6" fillId="54" borderId="27" xfId="0" applyFont="1" applyFill="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7" fillId="16" borderId="59" xfId="0" applyFont="1" applyFill="1" applyBorder="1" applyAlignment="1" applyProtection="1">
      <alignment horizontal="center" vertical="center" wrapText="1"/>
      <protection hidden="1"/>
    </xf>
    <xf numFmtId="0" fontId="7" fillId="16" borderId="44" xfId="0" applyFont="1" applyFill="1" applyBorder="1" applyAlignment="1" applyProtection="1">
      <alignment horizontal="center" vertical="center" wrapText="1"/>
      <protection hidden="1"/>
    </xf>
    <xf numFmtId="0" fontId="7" fillId="14" borderId="44"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6" fillId="0" borderId="27" xfId="0" applyFont="1" applyFill="1" applyBorder="1" applyAlignment="1" applyProtection="1">
      <alignment horizontal="center" vertical="center"/>
      <protection hidden="1"/>
    </xf>
    <xf numFmtId="0" fontId="56" fillId="0" borderId="32" xfId="0" applyFont="1" applyBorder="1" applyAlignment="1" applyProtection="1">
      <alignment horizontal="left" vertical="center" wrapText="1"/>
      <protection hidden="1"/>
    </xf>
    <xf numFmtId="0" fontId="56" fillId="0" borderId="63" xfId="0" applyFont="1" applyBorder="1" applyAlignment="1" applyProtection="1">
      <alignment horizontal="left" vertical="center" wrapText="1"/>
      <protection hidden="1"/>
    </xf>
    <xf numFmtId="0" fontId="56" fillId="0" borderId="68" xfId="0" applyFont="1" applyBorder="1" applyAlignment="1" applyProtection="1">
      <alignment horizontal="left" vertical="center" wrapText="1"/>
      <protection hidden="1"/>
    </xf>
    <xf numFmtId="0" fontId="56" fillId="0" borderId="18" xfId="0" applyFont="1" applyBorder="1" applyAlignment="1" applyProtection="1">
      <alignment horizontal="left" vertical="center" wrapText="1"/>
      <protection hidden="1"/>
    </xf>
    <xf numFmtId="0" fontId="56" fillId="0" borderId="19" xfId="0" applyFont="1" applyBorder="1" applyAlignment="1" applyProtection="1">
      <alignment horizontal="left" vertical="center" wrapText="1"/>
      <protection hidden="1"/>
    </xf>
    <xf numFmtId="0" fontId="56" fillId="0" borderId="28" xfId="0" applyFont="1" applyBorder="1" applyAlignment="1" applyProtection="1">
      <alignment horizontal="left" vertical="center" wrapText="1"/>
      <protection hidden="1"/>
    </xf>
    <xf numFmtId="0" fontId="56" fillId="0" borderId="29" xfId="0" applyFont="1" applyBorder="1" applyAlignment="1" applyProtection="1">
      <alignment horizontal="left" vertical="center" wrapText="1"/>
      <protection hidden="1"/>
    </xf>
    <xf numFmtId="0" fontId="56" fillId="0" borderId="72" xfId="0" applyFont="1" applyBorder="1" applyAlignment="1" applyProtection="1">
      <alignment horizontal="left" vertical="center" wrapText="1"/>
      <protection hidden="1"/>
    </xf>
    <xf numFmtId="0" fontId="56" fillId="0" borderId="73" xfId="0" applyFont="1" applyBorder="1" applyAlignment="1" applyProtection="1">
      <alignment horizontal="left" vertical="center" wrapText="1"/>
      <protection hidden="1"/>
    </xf>
    <xf numFmtId="0" fontId="7" fillId="3" borderId="66" xfId="0" applyFont="1" applyFill="1" applyBorder="1" applyAlignment="1" applyProtection="1">
      <alignment horizontal="left" vertical="center" wrapText="1"/>
      <protection hidden="1"/>
    </xf>
    <xf numFmtId="0" fontId="7" fillId="3" borderId="63" xfId="0" applyFont="1" applyFill="1" applyBorder="1" applyAlignment="1" applyProtection="1">
      <alignment horizontal="left" vertical="center" wrapText="1"/>
      <protection hidden="1"/>
    </xf>
    <xf numFmtId="0" fontId="7" fillId="3" borderId="68" xfId="0" applyFont="1" applyFill="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1" fillId="0" borderId="41" xfId="0" applyFont="1" applyBorder="1" applyAlignment="1" applyProtection="1">
      <alignment horizontal="left" vertical="center" wrapText="1"/>
      <protection hidden="1"/>
    </xf>
    <xf numFmtId="0" fontId="0" fillId="0" borderId="42" xfId="0" applyBorder="1" applyAlignment="1" applyProtection="1">
      <alignment horizontal="left" vertical="center" wrapText="1"/>
      <protection hidden="1"/>
    </xf>
    <xf numFmtId="0" fontId="7" fillId="5" borderId="66" xfId="0" applyFont="1" applyFill="1" applyBorder="1" applyAlignment="1" applyProtection="1">
      <alignment horizontal="left" vertical="center" wrapText="1"/>
      <protection hidden="1"/>
    </xf>
    <xf numFmtId="0" fontId="7" fillId="5" borderId="63" xfId="0" applyFont="1" applyFill="1" applyBorder="1" applyAlignment="1" applyProtection="1">
      <alignment horizontal="left" vertical="center" wrapText="1"/>
      <protection hidden="1"/>
    </xf>
    <xf numFmtId="0" fontId="7" fillId="9" borderId="66" xfId="0" applyFont="1" applyFill="1" applyBorder="1" applyAlignment="1" applyProtection="1">
      <alignment horizontal="left" vertical="center" wrapText="1"/>
      <protection hidden="1"/>
    </xf>
    <xf numFmtId="0" fontId="7" fillId="9" borderId="63" xfId="0" applyFont="1" applyFill="1" applyBorder="1" applyAlignment="1" applyProtection="1">
      <alignment horizontal="left" vertical="center" wrapText="1"/>
      <protection hidden="1"/>
    </xf>
    <xf numFmtId="0" fontId="0" fillId="0" borderId="67" xfId="0" applyBorder="1" applyAlignment="1" applyProtection="1">
      <alignment horizontal="left" vertical="center" wrapText="1"/>
      <protection hidden="1"/>
    </xf>
    <xf numFmtId="0" fontId="0" fillId="0" borderId="93" xfId="0" applyBorder="1" applyAlignment="1" applyProtection="1">
      <alignment horizontal="left" vertical="center" wrapText="1"/>
      <protection hidden="1"/>
    </xf>
    <xf numFmtId="0" fontId="0" fillId="0" borderId="39" xfId="0"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0" fontId="0" fillId="0" borderId="64" xfId="0" applyBorder="1" applyAlignment="1" applyProtection="1">
      <alignment horizontal="left" vertical="center" wrapText="1"/>
      <protection hidden="1"/>
    </xf>
    <xf numFmtId="0" fontId="0" fillId="0" borderId="65" xfId="0" applyBorder="1" applyAlignment="1" applyProtection="1">
      <alignment horizontal="left" vertical="center" wrapText="1"/>
      <protection hidden="1"/>
    </xf>
    <xf numFmtId="0" fontId="0" fillId="0" borderId="74" xfId="0" applyBorder="1" applyAlignment="1" applyProtection="1">
      <alignment horizontal="center" vertical="center" wrapText="1"/>
      <protection hidden="1"/>
    </xf>
    <xf numFmtId="0" fontId="0" fillId="0" borderId="59" xfId="0" applyBorder="1" applyAlignment="1" applyProtection="1">
      <alignment horizontal="center" vertical="center" wrapText="1"/>
      <protection hidden="1"/>
    </xf>
    <xf numFmtId="0" fontId="0" fillId="0" borderId="69" xfId="0" applyBorder="1" applyAlignment="1" applyProtection="1">
      <alignment horizontal="center" vertical="center" wrapText="1"/>
      <protection hidden="1"/>
    </xf>
    <xf numFmtId="0" fontId="7" fillId="3" borderId="16" xfId="0" applyFont="1" applyFill="1" applyBorder="1" applyAlignment="1" applyProtection="1">
      <alignment horizontal="left" vertical="center" wrapText="1"/>
      <protection hidden="1"/>
    </xf>
    <xf numFmtId="0" fontId="7" fillId="3" borderId="17" xfId="0" applyFont="1" applyFill="1" applyBorder="1" applyAlignment="1" applyProtection="1">
      <alignment horizontal="left" vertical="center" wrapText="1"/>
      <protection hidden="1"/>
    </xf>
    <xf numFmtId="0" fontId="7" fillId="3" borderId="27"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center" vertical="center" wrapText="1"/>
      <protection hidden="1"/>
    </xf>
    <xf numFmtId="0" fontId="37" fillId="2" borderId="16" xfId="0" applyFont="1" applyFill="1" applyBorder="1" applyAlignment="1" applyProtection="1">
      <alignment horizontal="left" vertical="center" wrapText="1"/>
      <protection hidden="1"/>
    </xf>
    <xf numFmtId="0" fontId="37" fillId="2" borderId="17" xfId="0" applyFont="1" applyFill="1" applyBorder="1" applyAlignment="1" applyProtection="1">
      <alignment horizontal="left" vertical="center" wrapText="1"/>
      <protection hidden="1"/>
    </xf>
    <xf numFmtId="0" fontId="37" fillId="2" borderId="17" xfId="0" applyFont="1" applyFill="1" applyBorder="1" applyAlignment="1" applyProtection="1">
      <alignment horizontal="left" vertical="center"/>
      <protection hidden="1"/>
    </xf>
    <xf numFmtId="0" fontId="37" fillId="2" borderId="27" xfId="0" applyFont="1" applyFill="1" applyBorder="1" applyAlignment="1" applyProtection="1">
      <alignment horizontal="left" vertical="center"/>
      <protection hidden="1"/>
    </xf>
    <xf numFmtId="0" fontId="6" fillId="2" borderId="26" xfId="0" applyFont="1" applyFill="1" applyBorder="1" applyAlignment="1" applyProtection="1">
      <alignment horizontal="center"/>
      <protection hidden="1"/>
    </xf>
    <xf numFmtId="167" fontId="0" fillId="14" borderId="44" xfId="1" applyNumberFormat="1" applyFont="1" applyFill="1" applyBorder="1" applyAlignment="1" applyProtection="1">
      <alignment horizontal="center" vertical="center"/>
      <protection hidden="1"/>
    </xf>
    <xf numFmtId="167" fontId="0" fillId="14" borderId="75" xfId="1" applyNumberFormat="1" applyFont="1" applyFill="1" applyBorder="1" applyAlignment="1" applyProtection="1">
      <alignment horizontal="center" vertical="center"/>
      <protection hidden="1"/>
    </xf>
    <xf numFmtId="167" fontId="0" fillId="14" borderId="70" xfId="1" applyNumberFormat="1" applyFont="1" applyFill="1" applyBorder="1" applyAlignment="1" applyProtection="1">
      <alignment horizontal="center" vertical="center"/>
      <protection hidden="1"/>
    </xf>
    <xf numFmtId="167" fontId="0" fillId="12" borderId="4" xfId="0" applyNumberFormat="1" applyFill="1" applyBorder="1" applyAlignment="1" applyProtection="1">
      <alignment horizontal="center" vertical="center"/>
      <protection hidden="1"/>
    </xf>
    <xf numFmtId="167" fontId="0" fillId="12" borderId="5" xfId="0" applyNumberFormat="1" applyFill="1" applyBorder="1" applyAlignment="1" applyProtection="1">
      <alignment horizontal="center" vertical="center"/>
      <protection hidden="1"/>
    </xf>
    <xf numFmtId="167" fontId="0" fillId="12" borderId="21" xfId="0" applyNumberFormat="1" applyFill="1" applyBorder="1" applyAlignment="1" applyProtection="1">
      <alignment horizontal="center" vertical="center"/>
      <protection hidden="1"/>
    </xf>
    <xf numFmtId="167" fontId="0" fillId="12" borderId="1" xfId="0" applyNumberFormat="1" applyFill="1" applyBorder="1" applyAlignment="1" applyProtection="1">
      <alignment horizontal="center" vertical="center"/>
      <protection hidden="1"/>
    </xf>
    <xf numFmtId="167" fontId="0" fillId="12" borderId="0" xfId="0" applyNumberFormat="1" applyFill="1" applyBorder="1" applyAlignment="1" applyProtection="1">
      <alignment horizontal="center" vertical="center"/>
      <protection hidden="1"/>
    </xf>
    <xf numFmtId="167" fontId="0" fillId="12" borderId="15" xfId="0" applyNumberFormat="1" applyFill="1" applyBorder="1" applyAlignment="1" applyProtection="1">
      <alignment horizontal="center" vertical="center"/>
      <protection hidden="1"/>
    </xf>
    <xf numFmtId="167" fontId="0" fillId="12" borderId="2" xfId="0" applyNumberFormat="1" applyFill="1" applyBorder="1" applyAlignment="1" applyProtection="1">
      <alignment horizontal="center" vertical="center"/>
      <protection hidden="1"/>
    </xf>
    <xf numFmtId="167" fontId="0" fillId="12" borderId="8" xfId="0" applyNumberFormat="1" applyFill="1" applyBorder="1" applyAlignment="1" applyProtection="1">
      <alignment horizontal="center" vertical="center"/>
      <protection hidden="1"/>
    </xf>
    <xf numFmtId="167" fontId="0" fillId="12" borderId="9" xfId="0" applyNumberFormat="1" applyFill="1" applyBorder="1" applyAlignment="1" applyProtection="1">
      <alignment horizontal="center" vertical="center"/>
      <protection hidden="1"/>
    </xf>
    <xf numFmtId="167" fontId="0" fillId="14" borderId="11" xfId="1" applyNumberFormat="1" applyFont="1" applyFill="1" applyBorder="1" applyAlignment="1" applyProtection="1">
      <alignment horizontal="center" vertical="center"/>
      <protection hidden="1"/>
    </xf>
    <xf numFmtId="167" fontId="0" fillId="14" borderId="3" xfId="1" applyNumberFormat="1" applyFont="1" applyFill="1" applyBorder="1" applyAlignment="1" applyProtection="1">
      <alignment horizontal="center" vertical="center"/>
      <protection hidden="1"/>
    </xf>
    <xf numFmtId="167" fontId="0" fillId="14" borderId="14" xfId="1" applyNumberFormat="1" applyFont="1" applyFill="1" applyBorder="1" applyAlignment="1" applyProtection="1">
      <alignment horizontal="center" vertical="center"/>
      <protection hidden="1"/>
    </xf>
    <xf numFmtId="0" fontId="79" fillId="3" borderId="60" xfId="0" applyFont="1" applyFill="1" applyBorder="1" applyAlignment="1" applyProtection="1">
      <alignment horizontal="left" vertical="center" wrapText="1"/>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6" fillId="2" borderId="27" xfId="0" applyFont="1" applyFill="1" applyBorder="1" applyAlignment="1" applyProtection="1">
      <alignment horizontal="center"/>
      <protection hidden="1"/>
    </xf>
    <xf numFmtId="0" fontId="7" fillId="0" borderId="14" xfId="0" applyFont="1" applyBorder="1" applyAlignment="1" applyProtection="1">
      <alignment horizontal="center" vertical="center" wrapText="1"/>
      <protection hidden="1"/>
    </xf>
    <xf numFmtId="0" fontId="7" fillId="16" borderId="45" xfId="0" applyFont="1" applyFill="1" applyBorder="1" applyAlignment="1" applyProtection="1">
      <alignment horizontal="center" vertical="center" wrapText="1"/>
      <protection hidden="1"/>
    </xf>
    <xf numFmtId="0" fontId="0" fillId="2" borderId="26" xfId="0" applyFill="1" applyBorder="1" applyAlignment="1" applyProtection="1">
      <alignment horizontal="center"/>
      <protection hidden="1"/>
    </xf>
    <xf numFmtId="0" fontId="6" fillId="2" borderId="16" xfId="0" applyFont="1" applyFill="1" applyBorder="1" applyAlignment="1" applyProtection="1">
      <alignment horizontal="left"/>
      <protection hidden="1"/>
    </xf>
    <xf numFmtId="0" fontId="6" fillId="2" borderId="17" xfId="0" applyFont="1" applyFill="1" applyBorder="1" applyAlignment="1" applyProtection="1">
      <alignment horizontal="left"/>
      <protection hidden="1"/>
    </xf>
    <xf numFmtId="0" fontId="6" fillId="2" borderId="27" xfId="0" applyFont="1" applyFill="1" applyBorder="1" applyAlignment="1" applyProtection="1">
      <alignment horizontal="left"/>
      <protection hidden="1"/>
    </xf>
    <xf numFmtId="0" fontId="0" fillId="0" borderId="1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0" fontId="114" fillId="0" borderId="0" xfId="0" applyFont="1" applyBorder="1" applyAlignment="1" applyProtection="1">
      <alignment horizontal="left" vertical="center" wrapText="1"/>
      <protection hidden="1"/>
    </xf>
    <xf numFmtId="0" fontId="115" fillId="0" borderId="74" xfId="0" applyFont="1" applyFill="1" applyBorder="1" applyAlignment="1">
      <alignment horizontal="center" vertical="center"/>
    </xf>
    <xf numFmtId="0" fontId="115" fillId="0" borderId="69" xfId="0" applyFont="1" applyFill="1" applyBorder="1" applyAlignment="1">
      <alignment horizontal="center" vertical="center"/>
    </xf>
    <xf numFmtId="0" fontId="31" fillId="0" borderId="75"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66"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113" fillId="0" borderId="0" xfId="0" applyFont="1" applyFill="1" applyBorder="1" applyAlignment="1" applyProtection="1">
      <alignment horizontal="center" vertical="center" wrapText="1"/>
      <protection hidden="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3" fontId="0" fillId="14" borderId="44" xfId="0" applyNumberFormat="1" applyFont="1" applyFill="1" applyBorder="1" applyAlignment="1" applyProtection="1">
      <alignment horizontal="center" vertical="center" wrapText="1"/>
      <protection hidden="1"/>
    </xf>
    <xf numFmtId="3" fontId="0" fillId="14" borderId="70" xfId="0" applyNumberFormat="1" applyFont="1" applyFill="1" applyBorder="1" applyAlignment="1" applyProtection="1">
      <alignment horizontal="center" vertical="center" wrapText="1"/>
      <protection hidden="1"/>
    </xf>
    <xf numFmtId="0" fontId="7" fillId="5" borderId="36" xfId="0" applyFont="1" applyFill="1" applyBorder="1" applyAlignment="1" applyProtection="1">
      <alignment horizontal="left" vertical="center" wrapText="1"/>
      <protection hidden="1"/>
    </xf>
    <xf numFmtId="0" fontId="7" fillId="5" borderId="37" xfId="0" applyFont="1" applyFill="1" applyBorder="1" applyAlignment="1" applyProtection="1">
      <alignment horizontal="left" vertical="center" wrapText="1"/>
      <protection hidden="1"/>
    </xf>
    <xf numFmtId="3" fontId="0" fillId="14" borderId="59" xfId="0" applyNumberFormat="1" applyFont="1" applyFill="1" applyBorder="1" applyAlignment="1" applyProtection="1">
      <alignment horizontal="center" vertical="center" wrapText="1"/>
      <protection hidden="1"/>
    </xf>
    <xf numFmtId="3" fontId="0" fillId="14" borderId="69" xfId="0" applyNumberFormat="1" applyFont="1" applyFill="1" applyBorder="1" applyAlignment="1" applyProtection="1">
      <alignment horizontal="center" vertical="center" wrapText="1"/>
      <protection hidden="1"/>
    </xf>
    <xf numFmtId="3" fontId="0" fillId="16" borderId="44" xfId="0" applyNumberFormat="1" applyFill="1" applyBorder="1" applyAlignment="1" applyProtection="1">
      <alignment horizontal="center" vertical="center"/>
      <protection hidden="1"/>
    </xf>
    <xf numFmtId="3" fontId="0" fillId="16" borderId="70" xfId="0" applyNumberFormat="1" applyFill="1" applyBorder="1" applyAlignment="1" applyProtection="1">
      <alignment horizontal="center" vertical="center"/>
      <protection hidden="1"/>
    </xf>
    <xf numFmtId="4" fontId="0" fillId="16" borderId="44" xfId="0" applyNumberFormat="1" applyFill="1" applyBorder="1" applyAlignment="1" applyProtection="1">
      <alignment horizontal="center" vertical="center"/>
      <protection hidden="1"/>
    </xf>
    <xf numFmtId="4" fontId="0" fillId="16" borderId="70" xfId="0" applyNumberFormat="1" applyFill="1" applyBorder="1" applyAlignment="1" applyProtection="1">
      <alignment horizontal="center" vertical="center"/>
      <protection hidden="1"/>
    </xf>
    <xf numFmtId="167" fontId="0" fillId="16" borderId="53" xfId="0" applyNumberFormat="1" applyFill="1" applyBorder="1" applyAlignment="1" applyProtection="1">
      <alignment horizontal="center" vertical="center"/>
      <protection hidden="1"/>
    </xf>
    <xf numFmtId="167" fontId="0" fillId="16" borderId="55" xfId="0" applyNumberFormat="1" applyFill="1" applyBorder="1" applyAlignment="1" applyProtection="1">
      <alignment horizontal="center" vertical="center"/>
      <protection hidden="1"/>
    </xf>
    <xf numFmtId="0" fontId="0" fillId="2" borderId="4" xfId="0" applyFill="1" applyBorder="1" applyAlignment="1" applyProtection="1">
      <alignment horizontal="center"/>
      <protection hidden="1"/>
    </xf>
    <xf numFmtId="0" fontId="0" fillId="2" borderId="21" xfId="0" applyFill="1" applyBorder="1" applyAlignment="1" applyProtection="1">
      <alignment horizontal="center"/>
      <protection hidden="1"/>
    </xf>
    <xf numFmtId="0" fontId="56" fillId="0" borderId="18" xfId="0" applyNumberFormat="1" applyFont="1" applyBorder="1" applyAlignment="1" applyProtection="1">
      <alignment horizontal="left" vertical="center" wrapText="1"/>
      <protection locked="0"/>
    </xf>
    <xf numFmtId="0" fontId="56" fillId="0" borderId="19" xfId="0" applyNumberFormat="1" applyFont="1" applyBorder="1" applyAlignment="1" applyProtection="1">
      <alignment horizontal="left" vertical="center" wrapText="1"/>
      <protection locked="0"/>
    </xf>
    <xf numFmtId="0" fontId="56" fillId="0" borderId="28" xfId="0" applyNumberFormat="1"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hidden="1"/>
    </xf>
    <xf numFmtId="0" fontId="1" fillId="0" borderId="58" xfId="0" applyFont="1" applyBorder="1" applyAlignment="1" applyProtection="1">
      <alignment horizontal="left" vertical="center" wrapText="1"/>
      <protection hidden="1"/>
    </xf>
    <xf numFmtId="0" fontId="56" fillId="0" borderId="29" xfId="0" applyNumberFormat="1" applyFont="1" applyBorder="1" applyAlignment="1" applyProtection="1">
      <alignment horizontal="left" vertical="center" wrapText="1"/>
      <protection locked="0"/>
    </xf>
    <xf numFmtId="0" fontId="56" fillId="0" borderId="72" xfId="0" applyNumberFormat="1" applyFont="1" applyBorder="1" applyAlignment="1" applyProtection="1">
      <alignment horizontal="left" vertical="center" wrapText="1"/>
      <protection locked="0"/>
    </xf>
    <xf numFmtId="0" fontId="56" fillId="0" borderId="73" xfId="0" applyNumberFormat="1" applyFont="1" applyBorder="1" applyAlignment="1" applyProtection="1">
      <alignment horizontal="left" vertical="center" wrapText="1"/>
      <protection locked="0"/>
    </xf>
    <xf numFmtId="0" fontId="56" fillId="0" borderId="61" xfId="0" applyNumberFormat="1" applyFont="1" applyBorder="1" applyAlignment="1" applyProtection="1">
      <alignment horizontal="left" vertical="center" wrapText="1"/>
      <protection locked="0"/>
    </xf>
    <xf numFmtId="0" fontId="56" fillId="0" borderId="37" xfId="0" applyNumberFormat="1" applyFont="1" applyBorder="1" applyAlignment="1" applyProtection="1">
      <alignment horizontal="left" vertical="center" wrapText="1"/>
      <protection locked="0"/>
    </xf>
    <xf numFmtId="0" fontId="56" fillId="0" borderId="38" xfId="0" applyNumberFormat="1" applyFont="1" applyBorder="1" applyAlignment="1" applyProtection="1">
      <alignment horizontal="left" vertical="center" wrapText="1"/>
      <protection locked="0"/>
    </xf>
    <xf numFmtId="0" fontId="7" fillId="5" borderId="32" xfId="0" applyFont="1" applyFill="1" applyBorder="1" applyAlignment="1" applyProtection="1">
      <alignment horizontal="center" vertical="center" wrapText="1"/>
      <protection hidden="1"/>
    </xf>
    <xf numFmtId="0" fontId="7" fillId="5" borderId="63" xfId="0" applyFont="1" applyFill="1" applyBorder="1" applyAlignment="1" applyProtection="1">
      <alignment horizontal="center" vertical="center" wrapText="1"/>
      <protection hidden="1"/>
    </xf>
    <xf numFmtId="0" fontId="7" fillId="5" borderId="68" xfId="0" applyFont="1" applyFill="1" applyBorder="1" applyAlignment="1" applyProtection="1">
      <alignment horizontal="center" vertical="center" wrapText="1"/>
      <protection hidden="1"/>
    </xf>
    <xf numFmtId="0" fontId="7" fillId="16" borderId="16" xfId="0" applyFont="1" applyFill="1" applyBorder="1" applyAlignment="1" applyProtection="1">
      <alignment horizontal="center" vertical="center" wrapText="1"/>
      <protection hidden="1"/>
    </xf>
    <xf numFmtId="0" fontId="7" fillId="16" borderId="17" xfId="0" applyFont="1" applyFill="1" applyBorder="1" applyAlignment="1" applyProtection="1">
      <alignment horizontal="center" vertical="center" wrapText="1"/>
      <protection hidden="1"/>
    </xf>
    <xf numFmtId="0" fontId="7" fillId="16" borderId="58" xfId="0" applyFont="1" applyFill="1" applyBorder="1" applyAlignment="1" applyProtection="1">
      <alignment horizontal="center" vertical="center" wrapText="1"/>
      <protection hidden="1"/>
    </xf>
    <xf numFmtId="0" fontId="7" fillId="16" borderId="60" xfId="0" applyFont="1" applyFill="1" applyBorder="1" applyAlignment="1" applyProtection="1">
      <alignment horizontal="center" vertical="center" wrapText="1"/>
      <protection hidden="1"/>
    </xf>
    <xf numFmtId="0" fontId="14" fillId="8" borderId="0" xfId="0" applyFont="1" applyFill="1" applyBorder="1" applyAlignment="1" applyProtection="1">
      <alignment horizontal="center" vertical="center"/>
      <protection hidden="1"/>
    </xf>
    <xf numFmtId="0" fontId="7" fillId="14" borderId="75" xfId="0" applyFont="1" applyFill="1" applyBorder="1" applyAlignment="1" applyProtection="1">
      <alignment horizontal="center" vertical="center" wrapText="1"/>
      <protection hidden="1"/>
    </xf>
    <xf numFmtId="0" fontId="6" fillId="53" borderId="41" xfId="0" applyFont="1" applyFill="1" applyBorder="1" applyAlignment="1" applyProtection="1">
      <alignment horizontal="center" vertical="center"/>
      <protection hidden="1"/>
    </xf>
    <xf numFmtId="0" fontId="6" fillId="53" borderId="42" xfId="0" applyFont="1" applyFill="1" applyBorder="1" applyAlignment="1" applyProtection="1">
      <alignment horizontal="center" vertical="center"/>
      <protection hidden="1"/>
    </xf>
    <xf numFmtId="0" fontId="6" fillId="53" borderId="30" xfId="0" applyFont="1" applyFill="1" applyBorder="1" applyAlignment="1" applyProtection="1">
      <alignment horizontal="center" vertical="center"/>
      <protection hidden="1"/>
    </xf>
    <xf numFmtId="0" fontId="7" fillId="0" borderId="29" xfId="0" applyFont="1" applyBorder="1" applyAlignment="1" applyProtection="1">
      <alignment horizontal="center" vertical="center" wrapText="1"/>
      <protection hidden="1"/>
    </xf>
    <xf numFmtId="0" fontId="7" fillId="0" borderId="72"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54" borderId="41" xfId="0" applyFont="1" applyFill="1" applyBorder="1" applyAlignment="1" applyProtection="1">
      <alignment horizontal="center" vertical="center"/>
      <protection hidden="1"/>
    </xf>
    <xf numFmtId="0" fontId="6" fillId="54" borderId="42" xfId="0" applyFont="1" applyFill="1" applyBorder="1" applyAlignment="1" applyProtection="1">
      <alignment horizontal="center" vertical="center"/>
      <protection hidden="1"/>
    </xf>
    <xf numFmtId="0" fontId="6" fillId="54" borderId="30" xfId="0" applyFont="1" applyFill="1" applyBorder="1" applyAlignment="1" applyProtection="1">
      <alignment horizontal="center" vertical="center"/>
      <protection hidden="1"/>
    </xf>
    <xf numFmtId="0" fontId="0" fillId="0" borderId="54" xfId="0"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14" borderId="10" xfId="0" applyFill="1" applyBorder="1" applyAlignment="1" applyProtection="1">
      <alignment horizontal="center" vertical="center" wrapText="1"/>
      <protection hidden="1"/>
    </xf>
    <xf numFmtId="0" fontId="0" fillId="14" borderId="50" xfId="0" applyFill="1" applyBorder="1" applyAlignment="1" applyProtection="1">
      <alignment horizontal="center" vertical="center" wrapText="1"/>
      <protection hidden="1"/>
    </xf>
    <xf numFmtId="167" fontId="15" fillId="21" borderId="43" xfId="1" applyNumberFormat="1" applyFont="1" applyFill="1" applyBorder="1" applyAlignment="1" applyProtection="1">
      <alignment horizontal="left" vertical="center" wrapText="1"/>
      <protection hidden="1"/>
    </xf>
    <xf numFmtId="167" fontId="15" fillId="21" borderId="19" xfId="1" applyNumberFormat="1" applyFont="1" applyFill="1" applyBorder="1" applyAlignment="1" applyProtection="1">
      <alignment horizontal="left" vertical="center" wrapText="1"/>
      <protection hidden="1"/>
    </xf>
    <xf numFmtId="167" fontId="15" fillId="21" borderId="28" xfId="1" applyNumberFormat="1" applyFont="1" applyFill="1" applyBorder="1" applyAlignment="1" applyProtection="1">
      <alignment horizontal="left" vertical="center" wrapText="1"/>
      <protection hidden="1"/>
    </xf>
    <xf numFmtId="1" fontId="0" fillId="0" borderId="54" xfId="0" applyNumberFormat="1" applyFill="1" applyBorder="1" applyAlignment="1" applyProtection="1">
      <alignment horizontal="center" vertical="center"/>
      <protection locked="0"/>
    </xf>
    <xf numFmtId="1" fontId="0" fillId="0" borderId="51" xfId="0" applyNumberFormat="1" applyFill="1" applyBorder="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1" fontId="0" fillId="0" borderId="50" xfId="0" applyNumberFormat="1" applyFill="1" applyBorder="1" applyAlignment="1" applyProtection="1">
      <alignment horizontal="center" vertical="center"/>
      <protection locked="0"/>
    </xf>
    <xf numFmtId="1" fontId="0" fillId="0" borderId="49" xfId="0" applyNumberFormat="1" applyFill="1" applyBorder="1" applyAlignment="1" applyProtection="1">
      <alignment horizontal="center" vertical="center"/>
      <protection locked="0"/>
    </xf>
    <xf numFmtId="1" fontId="0" fillId="0" borderId="52" xfId="0" applyNumberFormat="1" applyFill="1" applyBorder="1" applyAlignment="1" applyProtection="1">
      <alignment horizontal="center" vertical="center"/>
      <protection locked="0"/>
    </xf>
    <xf numFmtId="1" fontId="15" fillId="0" borderId="54" xfId="0" applyNumberFormat="1" applyFont="1" applyFill="1" applyBorder="1" applyAlignment="1" applyProtection="1">
      <alignment horizontal="center" vertical="center" wrapText="1"/>
      <protection locked="0"/>
    </xf>
    <xf numFmtId="1" fontId="15" fillId="0" borderId="51" xfId="0" applyNumberFormat="1" applyFont="1" applyFill="1" applyBorder="1" applyAlignment="1" applyProtection="1">
      <alignment horizontal="center" vertical="center" wrapText="1"/>
      <protection locked="0"/>
    </xf>
    <xf numFmtId="1" fontId="15" fillId="0" borderId="49" xfId="0" applyNumberFormat="1" applyFont="1" applyFill="1" applyBorder="1" applyAlignment="1" applyProtection="1">
      <alignment horizontal="center" vertical="center" wrapText="1"/>
      <protection locked="0"/>
    </xf>
    <xf numFmtId="1" fontId="15" fillId="0" borderId="52" xfId="0" applyNumberFormat="1" applyFont="1" applyFill="1" applyBorder="1" applyAlignment="1" applyProtection="1">
      <alignment horizontal="center" vertical="center" wrapText="1"/>
      <protection locked="0"/>
    </xf>
    <xf numFmtId="1" fontId="15" fillId="0" borderId="34" xfId="0" applyNumberFormat="1" applyFont="1" applyFill="1" applyBorder="1" applyAlignment="1" applyProtection="1">
      <alignment horizontal="center" vertical="center" wrapText="1"/>
      <protection locked="0"/>
    </xf>
    <xf numFmtId="1" fontId="15" fillId="0" borderId="71" xfId="0" applyNumberFormat="1" applyFont="1" applyFill="1" applyBorder="1" applyAlignment="1" applyProtection="1">
      <alignment horizontal="center" vertical="center" wrapText="1"/>
      <protection locked="0"/>
    </xf>
    <xf numFmtId="0" fontId="6" fillId="0" borderId="26" xfId="0" applyFont="1" applyBorder="1" applyAlignment="1" applyProtection="1">
      <alignment horizontal="center" vertical="center"/>
      <protection hidden="1"/>
    </xf>
    <xf numFmtId="0" fontId="7" fillId="0" borderId="60"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7" fillId="0" borderId="5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53" xfId="0" applyFont="1" applyFill="1" applyBorder="1" applyAlignment="1" applyProtection="1">
      <alignment horizontal="center" vertical="center" wrapText="1"/>
      <protection hidden="1"/>
    </xf>
    <xf numFmtId="0" fontId="6" fillId="53" borderId="26" xfId="0" applyFont="1" applyFill="1" applyBorder="1" applyAlignment="1" applyProtection="1">
      <alignment horizontal="center" vertical="center"/>
      <protection hidden="1"/>
    </xf>
    <xf numFmtId="0" fontId="6" fillId="54" borderId="26" xfId="0" applyFont="1" applyFill="1" applyBorder="1" applyAlignment="1" applyProtection="1">
      <alignment horizontal="center" vertical="center"/>
      <protection hidden="1"/>
    </xf>
    <xf numFmtId="0" fontId="0" fillId="0" borderId="28"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5" borderId="38" xfId="0" applyFont="1" applyFill="1" applyBorder="1" applyAlignment="1" applyProtection="1">
      <alignment horizontal="left" vertical="center" wrapText="1"/>
      <protection hidden="1"/>
    </xf>
    <xf numFmtId="0" fontId="56" fillId="5" borderId="15" xfId="0" applyFont="1" applyFill="1" applyBorder="1" applyAlignment="1" applyProtection="1">
      <alignment horizontal="center" vertical="center" wrapText="1"/>
      <protection hidden="1"/>
    </xf>
    <xf numFmtId="0" fontId="56" fillId="7" borderId="15" xfId="0" applyFont="1" applyFill="1" applyBorder="1" applyAlignment="1" applyProtection="1">
      <alignment horizontal="center" wrapText="1"/>
      <protection hidden="1"/>
    </xf>
    <xf numFmtId="0" fontId="44" fillId="0" borderId="56" xfId="0" applyFont="1" applyBorder="1" applyAlignment="1" applyProtection="1">
      <alignment horizontal="left" vertical="center" wrapText="1" indent="1"/>
      <protection hidden="1"/>
    </xf>
    <xf numFmtId="0" fontId="44" fillId="0" borderId="46" xfId="0" applyFont="1" applyBorder="1" applyAlignment="1" applyProtection="1">
      <alignment horizontal="left" vertical="center" wrapText="1" indent="1"/>
      <protection hidden="1"/>
    </xf>
    <xf numFmtId="0" fontId="56" fillId="0" borderId="0" xfId="0" applyFont="1" applyAlignment="1" applyProtection="1">
      <alignment horizontal="center" vertical="center"/>
      <protection hidden="1"/>
    </xf>
    <xf numFmtId="0" fontId="55" fillId="14" borderId="23" xfId="0" applyFont="1" applyFill="1" applyBorder="1" applyAlignment="1" applyProtection="1">
      <alignment horizontal="left" vertical="center" wrapText="1"/>
      <protection hidden="1"/>
    </xf>
    <xf numFmtId="0" fontId="55" fillId="14" borderId="3" xfId="0" applyFont="1" applyFill="1" applyBorder="1" applyAlignment="1" applyProtection="1">
      <alignment horizontal="left" vertical="center" wrapText="1"/>
      <protection hidden="1"/>
    </xf>
    <xf numFmtId="0" fontId="55" fillId="14" borderId="24" xfId="0" applyFont="1" applyFill="1" applyBorder="1" applyAlignment="1" applyProtection="1">
      <alignment horizontal="left" vertical="center" wrapText="1"/>
      <protection hidden="1"/>
    </xf>
    <xf numFmtId="0" fontId="55" fillId="14" borderId="14" xfId="0" applyFont="1" applyFill="1" applyBorder="1" applyAlignment="1" applyProtection="1">
      <alignment horizontal="left" vertical="center" wrapText="1"/>
      <protection hidden="1"/>
    </xf>
    <xf numFmtId="0" fontId="55" fillId="14" borderId="7" xfId="0" applyFont="1" applyFill="1" applyBorder="1" applyAlignment="1" applyProtection="1">
      <alignment horizontal="left" vertical="center" wrapText="1"/>
      <protection hidden="1"/>
    </xf>
    <xf numFmtId="0" fontId="55" fillId="14" borderId="11" xfId="0" applyFont="1" applyFill="1" applyBorder="1" applyAlignment="1" applyProtection="1">
      <alignment horizontal="left" vertical="center" wrapText="1"/>
      <protection hidden="1"/>
    </xf>
    <xf numFmtId="0" fontId="54" fillId="0" borderId="0" xfId="0" applyFont="1" applyFill="1" applyBorder="1" applyAlignment="1" applyProtection="1">
      <alignment horizontal="center" vertical="center"/>
    </xf>
    <xf numFmtId="4" fontId="49" fillId="2" borderId="80" xfId="0" applyNumberFormat="1" applyFont="1" applyFill="1" applyBorder="1" applyAlignment="1" applyProtection="1">
      <alignment horizontal="center" vertical="center"/>
      <protection locked="0"/>
    </xf>
    <xf numFmtId="4" fontId="49" fillId="2" borderId="88" xfId="0" applyNumberFormat="1" applyFont="1" applyFill="1" applyBorder="1" applyAlignment="1" applyProtection="1">
      <alignment horizontal="center" vertical="center"/>
      <protection locked="0"/>
    </xf>
    <xf numFmtId="4" fontId="49" fillId="0" borderId="80" xfId="0" applyNumberFormat="1" applyFont="1" applyFill="1" applyBorder="1" applyAlignment="1" applyProtection="1">
      <alignment horizontal="center" vertical="center"/>
      <protection locked="0"/>
    </xf>
    <xf numFmtId="4" fontId="49" fillId="0" borderId="88" xfId="0" applyNumberFormat="1" applyFont="1" applyFill="1" applyBorder="1" applyAlignment="1" applyProtection="1">
      <alignment horizontal="center" vertical="center"/>
      <protection locked="0"/>
    </xf>
    <xf numFmtId="4" fontId="49" fillId="0" borderId="90" xfId="0" applyNumberFormat="1" applyFont="1" applyFill="1" applyBorder="1" applyAlignment="1" applyProtection="1">
      <alignment horizontal="center" vertical="center"/>
      <protection locked="0"/>
    </xf>
    <xf numFmtId="4" fontId="49" fillId="0" borderId="91" xfId="0" applyNumberFormat="1" applyFont="1" applyFill="1" applyBorder="1" applyAlignment="1" applyProtection="1">
      <alignment horizontal="center" vertical="center"/>
      <protection locked="0"/>
    </xf>
    <xf numFmtId="0" fontId="53" fillId="12" borderId="85" xfId="0" applyFont="1" applyFill="1" applyBorder="1" applyAlignment="1" applyProtection="1">
      <alignment horizontal="center" vertical="center" wrapText="1"/>
    </xf>
    <xf numFmtId="0" fontId="53" fillId="12" borderId="86" xfId="0" applyFont="1" applyFill="1" applyBorder="1" applyAlignment="1" applyProtection="1">
      <alignment horizontal="center" vertical="center" wrapText="1"/>
    </xf>
    <xf numFmtId="4" fontId="51" fillId="0" borderId="80" xfId="0" applyNumberFormat="1" applyFont="1" applyFill="1" applyBorder="1" applyAlignment="1" applyProtection="1">
      <alignment horizontal="center" vertical="center"/>
      <protection locked="0"/>
    </xf>
    <xf numFmtId="4" fontId="51" fillId="0" borderId="88" xfId="0" applyNumberFormat="1" applyFont="1" applyFill="1" applyBorder="1" applyAlignment="1" applyProtection="1">
      <alignment horizontal="center" vertical="center"/>
      <protection locked="0"/>
    </xf>
    <xf numFmtId="0" fontId="44" fillId="47" borderId="0" xfId="0" applyFont="1" applyFill="1" applyAlignment="1">
      <alignment horizontal="left" vertical="center" wrapText="1"/>
    </xf>
    <xf numFmtId="0" fontId="51" fillId="0" borderId="85" xfId="0" applyFont="1" applyFill="1" applyBorder="1" applyAlignment="1" applyProtection="1">
      <alignment horizontal="center" vertical="center" wrapText="1"/>
      <protection hidden="1"/>
    </xf>
    <xf numFmtId="0" fontId="0" fillId="53" borderId="8" xfId="0" applyFont="1" applyFill="1" applyBorder="1" applyAlignment="1" applyProtection="1">
      <alignment horizontal="center" vertical="center"/>
      <protection hidden="1"/>
    </xf>
    <xf numFmtId="0" fontId="51" fillId="2" borderId="4" xfId="0" applyFont="1" applyFill="1" applyBorder="1" applyAlignment="1" applyProtection="1">
      <alignment horizontal="center" vertical="center" wrapText="1"/>
      <protection hidden="1"/>
    </xf>
    <xf numFmtId="0" fontId="51" fillId="2" borderId="2" xfId="0" applyFont="1" applyFill="1" applyBorder="1" applyAlignment="1" applyProtection="1">
      <alignment horizontal="center" vertical="center" wrapText="1"/>
      <protection hidden="1"/>
    </xf>
    <xf numFmtId="0" fontId="51" fillId="2" borderId="85" xfId="0" applyFont="1" applyFill="1" applyBorder="1" applyAlignment="1" applyProtection="1">
      <alignment horizontal="center" vertical="center" wrapText="1"/>
      <protection hidden="1"/>
    </xf>
    <xf numFmtId="0" fontId="51" fillId="2" borderId="90" xfId="0" applyFont="1" applyFill="1" applyBorder="1" applyAlignment="1" applyProtection="1">
      <alignment horizontal="center" vertical="center" wrapText="1"/>
      <protection hidden="1"/>
    </xf>
    <xf numFmtId="0" fontId="49" fillId="2" borderId="102" xfId="0" applyFont="1" applyFill="1" applyBorder="1" applyAlignment="1" applyProtection="1">
      <alignment horizontal="center" vertical="center" wrapText="1"/>
      <protection hidden="1"/>
    </xf>
    <xf numFmtId="0" fontId="49" fillId="2" borderId="104" xfId="0" applyFont="1" applyFill="1" applyBorder="1" applyAlignment="1" applyProtection="1">
      <alignment horizontal="center" vertical="center" wrapText="1"/>
      <protection hidden="1"/>
    </xf>
    <xf numFmtId="0" fontId="49" fillId="2" borderId="103" xfId="0" applyFont="1" applyFill="1" applyBorder="1" applyAlignment="1" applyProtection="1">
      <alignment horizontal="center" vertical="center" wrapText="1"/>
      <protection hidden="1"/>
    </xf>
    <xf numFmtId="0" fontId="49" fillId="2" borderId="105" xfId="0" applyFont="1" applyFill="1" applyBorder="1" applyAlignment="1" applyProtection="1">
      <alignment horizontal="center" vertical="center" wrapText="1"/>
      <protection hidden="1"/>
    </xf>
    <xf numFmtId="0" fontId="51" fillId="24" borderId="8" xfId="0" applyFont="1" applyFill="1" applyBorder="1" applyAlignment="1" applyProtection="1">
      <alignment horizontal="center" vertical="center" wrapText="1"/>
      <protection hidden="1"/>
    </xf>
    <xf numFmtId="167" fontId="14" fillId="23" borderId="61" xfId="0" applyNumberFormat="1" applyFont="1" applyFill="1" applyBorder="1" applyAlignment="1" applyProtection="1">
      <alignment horizontal="center" vertical="center"/>
      <protection hidden="1"/>
    </xf>
    <xf numFmtId="167" fontId="14" fillId="23" borderId="37" xfId="0" applyNumberFormat="1" applyFont="1" applyFill="1" applyBorder="1" applyAlignment="1" applyProtection="1">
      <alignment horizontal="center" vertical="center"/>
      <protection hidden="1"/>
    </xf>
    <xf numFmtId="167" fontId="14" fillId="23" borderId="62" xfId="0" applyNumberFormat="1" applyFont="1" applyFill="1" applyBorder="1" applyAlignment="1" applyProtection="1">
      <alignment horizontal="center" vertical="center"/>
      <protection hidden="1"/>
    </xf>
    <xf numFmtId="0" fontId="89" fillId="22" borderId="0" xfId="0" applyFont="1" applyFill="1" applyBorder="1" applyAlignment="1" applyProtection="1">
      <alignment horizontal="center" vertical="center"/>
      <protection hidden="1"/>
    </xf>
    <xf numFmtId="0" fontId="49" fillId="14" borderId="103" xfId="0" applyFont="1" applyFill="1" applyBorder="1" applyAlignment="1" applyProtection="1">
      <alignment horizontal="center" vertical="center" wrapText="1"/>
      <protection hidden="1"/>
    </xf>
    <xf numFmtId="0" fontId="49" fillId="14" borderId="105" xfId="0" applyFont="1" applyFill="1" applyBorder="1" applyAlignment="1" applyProtection="1">
      <alignment horizontal="center" vertical="center" wrapText="1"/>
      <protection hidden="1"/>
    </xf>
    <xf numFmtId="0" fontId="49" fillId="14" borderId="102" xfId="0" applyFont="1" applyFill="1" applyBorder="1" applyAlignment="1" applyProtection="1">
      <alignment horizontal="center" vertical="center" wrapText="1"/>
      <protection hidden="1"/>
    </xf>
    <xf numFmtId="0" fontId="49" fillId="14" borderId="104" xfId="0" applyFont="1" applyFill="1" applyBorder="1" applyAlignment="1" applyProtection="1">
      <alignment horizontal="center" vertical="center" wrapText="1"/>
      <protection hidden="1"/>
    </xf>
    <xf numFmtId="0" fontId="0" fillId="54" borderId="8" xfId="0" applyFont="1" applyFill="1" applyBorder="1" applyAlignment="1" applyProtection="1">
      <alignment horizontal="center" vertical="center"/>
      <protection hidden="1"/>
    </xf>
    <xf numFmtId="0" fontId="44" fillId="0" borderId="0" xfId="0" applyFont="1" applyBorder="1" applyAlignment="1" applyProtection="1">
      <alignment horizontal="left" vertical="center" wrapText="1"/>
      <protection hidden="1"/>
    </xf>
    <xf numFmtId="0" fontId="44" fillId="0" borderId="98" xfId="0" applyFont="1" applyBorder="1" applyAlignment="1" applyProtection="1">
      <alignment horizontal="left" vertical="center" wrapText="1"/>
      <protection hidden="1"/>
    </xf>
    <xf numFmtId="0" fontId="44" fillId="0" borderId="100" xfId="0" applyFont="1" applyBorder="1" applyAlignment="1" applyProtection="1">
      <alignment horizontal="left" vertical="center" wrapText="1"/>
      <protection hidden="1"/>
    </xf>
    <xf numFmtId="0" fontId="44" fillId="0" borderId="101"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0" fillId="2" borderId="16" xfId="0" applyFill="1" applyBorder="1" applyAlignment="1" applyProtection="1">
      <alignment horizontal="left" vertical="center"/>
      <protection hidden="1"/>
    </xf>
    <xf numFmtId="0" fontId="0" fillId="2" borderId="17" xfId="0" applyFill="1" applyBorder="1" applyAlignment="1" applyProtection="1">
      <alignment horizontal="left" vertical="center"/>
      <protection hidden="1"/>
    </xf>
    <xf numFmtId="0" fontId="0" fillId="2" borderId="27" xfId="0" applyFill="1" applyBorder="1" applyAlignment="1" applyProtection="1">
      <alignment horizontal="left" vertical="center"/>
      <protection hidden="1"/>
    </xf>
    <xf numFmtId="0" fontId="6" fillId="0" borderId="16"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14" fillId="6" borderId="0" xfId="0" applyFont="1" applyFill="1" applyBorder="1" applyAlignment="1" applyProtection="1">
      <alignment horizontal="center" vertical="center" wrapText="1"/>
      <protection hidden="1"/>
    </xf>
    <xf numFmtId="0" fontId="14" fillId="6" borderId="0" xfId="0"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protection hidden="1"/>
    </xf>
    <xf numFmtId="0" fontId="77" fillId="2" borderId="16" xfId="8" applyFont="1" applyFill="1" applyBorder="1" applyAlignment="1" applyProtection="1">
      <alignment horizontal="center" vertical="center" wrapText="1"/>
      <protection hidden="1"/>
    </xf>
    <xf numFmtId="0" fontId="77" fillId="2" borderId="27" xfId="8" applyFont="1" applyFill="1" applyBorder="1" applyAlignment="1" applyProtection="1">
      <alignment horizontal="center" vertical="center" wrapText="1"/>
      <protection hidden="1"/>
    </xf>
    <xf numFmtId="167" fontId="0" fillId="12" borderId="34" xfId="0" applyNumberFormat="1" applyFill="1" applyBorder="1" applyAlignment="1" applyProtection="1">
      <alignment horizontal="center" vertical="center"/>
      <protection hidden="1"/>
    </xf>
    <xf numFmtId="167" fontId="0" fillId="12" borderId="35" xfId="0" applyNumberFormat="1" applyFill="1" applyBorder="1" applyAlignment="1" applyProtection="1">
      <alignment horizontal="center" vertical="center"/>
      <protection hidden="1"/>
    </xf>
    <xf numFmtId="167" fontId="0" fillId="12" borderId="71" xfId="0" applyNumberFormat="1" applyFill="1"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6" fillId="7" borderId="16" xfId="0" applyFont="1" applyFill="1" applyBorder="1" applyAlignment="1" applyProtection="1">
      <alignment horizontal="center" vertical="center" wrapText="1"/>
      <protection hidden="1"/>
    </xf>
    <xf numFmtId="0" fontId="6" fillId="7" borderId="27" xfId="0" applyFont="1" applyFill="1" applyBorder="1" applyAlignment="1" applyProtection="1">
      <alignment horizontal="center" vertical="center" wrapText="1"/>
      <protection hidden="1"/>
    </xf>
    <xf numFmtId="0" fontId="14" fillId="7" borderId="0" xfId="0" applyFont="1" applyFill="1" applyBorder="1" applyAlignment="1" applyProtection="1">
      <alignment horizontal="center" vertical="center" wrapText="1"/>
      <protection hidden="1"/>
    </xf>
    <xf numFmtId="0" fontId="6" fillId="0" borderId="8" xfId="0" applyFont="1" applyBorder="1" applyAlignment="1" applyProtection="1">
      <alignment horizontal="left" vertical="center" wrapText="1"/>
      <protection hidden="1"/>
    </xf>
    <xf numFmtId="0" fontId="111" fillId="2" borderId="0" xfId="0" applyFont="1" applyFill="1" applyBorder="1" applyAlignment="1" applyProtection="1">
      <alignment horizontal="left" vertical="center" wrapText="1"/>
      <protection hidden="1"/>
    </xf>
    <xf numFmtId="0" fontId="14" fillId="3" borderId="41" xfId="0" applyFont="1" applyFill="1" applyBorder="1" applyAlignment="1" applyProtection="1">
      <alignment horizontal="center" vertical="center"/>
      <protection hidden="1"/>
    </xf>
    <xf numFmtId="0" fontId="14" fillId="3" borderId="42" xfId="0" applyFont="1" applyFill="1" applyBorder="1" applyAlignment="1" applyProtection="1">
      <alignment horizontal="center" vertical="center"/>
      <protection hidden="1"/>
    </xf>
    <xf numFmtId="0" fontId="14" fillId="3" borderId="30" xfId="0" applyFont="1" applyFill="1" applyBorder="1" applyAlignment="1" applyProtection="1">
      <alignment horizontal="center" vertical="center"/>
      <protection hidden="1"/>
    </xf>
    <xf numFmtId="166" fontId="6" fillId="19" borderId="16" xfId="0" applyNumberFormat="1" applyFont="1" applyFill="1" applyBorder="1" applyAlignment="1" applyProtection="1">
      <alignment horizontal="center" vertical="center" wrapText="1"/>
      <protection hidden="1"/>
    </xf>
    <xf numFmtId="166" fontId="6" fillId="19" borderId="27" xfId="0" applyNumberFormat="1" applyFont="1" applyFill="1" applyBorder="1" applyAlignment="1" applyProtection="1">
      <alignment horizontal="center" vertical="center" wrapText="1"/>
      <protection hidden="1"/>
    </xf>
    <xf numFmtId="0" fontId="33" fillId="0" borderId="1" xfId="0" applyFont="1" applyBorder="1" applyAlignment="1" applyProtection="1">
      <alignment horizontal="center" wrapText="1"/>
      <protection hidden="1"/>
    </xf>
    <xf numFmtId="0" fontId="6" fillId="6" borderId="16" xfId="0" applyFont="1" applyFill="1" applyBorder="1" applyAlignment="1" applyProtection="1">
      <alignment horizontal="right" vertical="center" wrapText="1"/>
      <protection hidden="1"/>
    </xf>
    <xf numFmtId="0" fontId="6" fillId="6" borderId="27" xfId="0" applyFont="1" applyFill="1" applyBorder="1" applyAlignment="1" applyProtection="1">
      <alignment horizontal="right" vertical="center" wrapText="1"/>
      <protection hidden="1"/>
    </xf>
    <xf numFmtId="0" fontId="12" fillId="0" borderId="16"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wrapText="1"/>
      <protection hidden="1"/>
    </xf>
    <xf numFmtId="0" fontId="111" fillId="2" borderId="0" xfId="0" quotePrefix="1" applyFont="1" applyFill="1" applyBorder="1" applyAlignment="1" applyProtection="1">
      <alignment horizontal="left" vertical="top" wrapText="1"/>
      <protection hidden="1"/>
    </xf>
    <xf numFmtId="166" fontId="6" fillId="2" borderId="16" xfId="0" applyNumberFormat="1" applyFont="1" applyFill="1" applyBorder="1" applyAlignment="1" applyProtection="1">
      <alignment horizontal="center" vertical="center" wrapText="1"/>
      <protection hidden="1"/>
    </xf>
    <xf numFmtId="166" fontId="6" fillId="2" borderId="27" xfId="0" applyNumberFormat="1" applyFont="1" applyFill="1" applyBorder="1" applyAlignment="1" applyProtection="1">
      <alignment horizontal="center" vertical="center" wrapText="1"/>
      <protection hidden="1"/>
    </xf>
    <xf numFmtId="0" fontId="6" fillId="16" borderId="16" xfId="0" applyFont="1" applyFill="1" applyBorder="1" applyAlignment="1" applyProtection="1">
      <alignment horizontal="center" vertical="center" wrapText="1"/>
      <protection hidden="1"/>
    </xf>
    <xf numFmtId="0" fontId="6" fillId="16" borderId="17" xfId="0" applyFont="1" applyFill="1" applyBorder="1" applyAlignment="1" applyProtection="1">
      <alignment horizontal="center" vertical="center" wrapText="1"/>
      <protection hidden="1"/>
    </xf>
    <xf numFmtId="0" fontId="6" fillId="16" borderId="27" xfId="0" applyFont="1" applyFill="1" applyBorder="1" applyAlignment="1" applyProtection="1">
      <alignment horizontal="center" vertical="center" wrapText="1"/>
      <protection hidden="1"/>
    </xf>
    <xf numFmtId="0" fontId="6" fillId="0" borderId="66" xfId="0" applyFont="1" applyFill="1" applyBorder="1" applyAlignment="1" applyProtection="1">
      <alignment horizontal="left" vertical="center" wrapText="1"/>
      <protection hidden="1"/>
    </xf>
    <xf numFmtId="0" fontId="6" fillId="0" borderId="68"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left" vertical="center" wrapText="1"/>
      <protection hidden="1"/>
    </xf>
    <xf numFmtId="0" fontId="6" fillId="0" borderId="28" xfId="0" applyFont="1" applyFill="1" applyBorder="1" applyAlignment="1" applyProtection="1">
      <alignment horizontal="left" vertical="center" wrapText="1"/>
      <protection hidden="1"/>
    </xf>
    <xf numFmtId="0" fontId="6" fillId="16" borderId="16" xfId="0" applyFont="1" applyFill="1" applyBorder="1" applyAlignment="1" applyProtection="1">
      <alignment horizontal="left" vertical="center" wrapText="1"/>
      <protection hidden="1"/>
    </xf>
    <xf numFmtId="0" fontId="6" fillId="16" borderId="27" xfId="0" applyFont="1" applyFill="1" applyBorder="1" applyAlignment="1" applyProtection="1">
      <alignment horizontal="left" vertical="center" wrapText="1"/>
      <protection hidden="1"/>
    </xf>
    <xf numFmtId="2" fontId="86" fillId="8" borderId="6" xfId="0" applyNumberFormat="1" applyFont="1" applyFill="1" applyBorder="1" applyAlignment="1" applyProtection="1">
      <alignment horizontal="center" vertical="center"/>
    </xf>
    <xf numFmtId="2" fontId="86" fillId="8" borderId="35" xfId="0" applyNumberFormat="1" applyFont="1" applyFill="1" applyBorder="1" applyAlignment="1" applyProtection="1">
      <alignment horizontal="center" vertical="center"/>
    </xf>
    <xf numFmtId="2" fontId="86" fillId="8" borderId="22" xfId="0" applyNumberFormat="1" applyFont="1" applyFill="1" applyBorder="1" applyAlignment="1" applyProtection="1">
      <alignment horizontal="center" vertical="center"/>
    </xf>
    <xf numFmtId="0" fontId="15" fillId="0" borderId="32"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9" xfId="0" applyFont="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4" fontId="0" fillId="7" borderId="18" xfId="0" applyNumberFormat="1" applyFill="1" applyBorder="1" applyAlignment="1" applyProtection="1">
      <alignment horizontal="center" vertical="center"/>
    </xf>
    <xf numFmtId="0" fontId="0" fillId="0" borderId="3" xfId="0" applyBorder="1" applyAlignment="1" applyProtection="1">
      <alignment horizontal="center" vertical="center"/>
    </xf>
    <xf numFmtId="0" fontId="15" fillId="0" borderId="67"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5" fillId="0" borderId="93" xfId="0" applyFont="1" applyBorder="1" applyAlignment="1" applyProtection="1">
      <alignment horizontal="left" vertical="center" wrapText="1"/>
    </xf>
    <xf numFmtId="0" fontId="15" fillId="0" borderId="39"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45" xfId="0" applyFont="1" applyBorder="1" applyAlignment="1" applyProtection="1">
      <alignment horizontal="left" vertical="center" wrapText="1"/>
    </xf>
    <xf numFmtId="0" fontId="15" fillId="0" borderId="61" xfId="0" applyFont="1" applyBorder="1" applyAlignment="1" applyProtection="1">
      <alignment horizontal="left" vertical="center" wrapText="1"/>
    </xf>
    <xf numFmtId="0" fontId="15" fillId="0" borderId="37" xfId="0" applyFont="1" applyBorder="1" applyAlignment="1" applyProtection="1">
      <alignment horizontal="left" vertical="center" wrapText="1"/>
    </xf>
    <xf numFmtId="0" fontId="15" fillId="0" borderId="62" xfId="0" applyFont="1" applyBorder="1" applyAlignment="1" applyProtection="1">
      <alignment horizontal="left" vertical="center" wrapText="1"/>
    </xf>
    <xf numFmtId="0" fontId="6" fillId="0" borderId="75" xfId="0" applyFont="1" applyBorder="1" applyAlignment="1" applyProtection="1">
      <alignment horizontal="center" vertical="center"/>
    </xf>
    <xf numFmtId="0" fontId="6" fillId="0" borderId="70" xfId="0" applyFont="1" applyBorder="1" applyAlignment="1" applyProtection="1">
      <alignment horizontal="center" vertical="center"/>
    </xf>
    <xf numFmtId="0" fontId="6" fillId="0" borderId="76" xfId="0" applyFont="1" applyBorder="1" applyAlignment="1" applyProtection="1">
      <alignment horizontal="center" vertical="center"/>
    </xf>
    <xf numFmtId="0" fontId="6" fillId="0" borderId="55" xfId="0" applyFont="1" applyBorder="1" applyAlignment="1" applyProtection="1">
      <alignment horizontal="center" vertical="center"/>
    </xf>
    <xf numFmtId="0" fontId="56" fillId="14" borderId="0" xfId="0" applyFont="1" applyFill="1" applyBorder="1" applyAlignment="1" applyProtection="1">
      <alignment horizontal="left" vertical="center" wrapText="1"/>
    </xf>
    <xf numFmtId="4" fontId="49" fillId="0" borderId="18" xfId="0" applyNumberFormat="1" applyFont="1" applyBorder="1" applyAlignment="1" applyProtection="1">
      <alignment horizontal="left" vertical="center" wrapText="1"/>
    </xf>
    <xf numFmtId="4" fontId="49" fillId="0" borderId="19" xfId="0" applyNumberFormat="1" applyFont="1" applyBorder="1" applyAlignment="1" applyProtection="1">
      <alignment horizontal="left" vertical="center" wrapText="1"/>
    </xf>
    <xf numFmtId="4" fontId="49" fillId="0" borderId="20" xfId="0" applyNumberFormat="1" applyFont="1" applyBorder="1" applyAlignment="1" applyProtection="1">
      <alignment horizontal="left" vertical="center" wrapText="1"/>
    </xf>
    <xf numFmtId="0" fontId="6" fillId="0" borderId="67"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93" xfId="0" applyFont="1" applyBorder="1" applyAlignment="1" applyProtection="1">
      <alignment horizontal="center" vertical="center"/>
    </xf>
    <xf numFmtId="0" fontId="6" fillId="0" borderId="6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6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2" xfId="0" applyFont="1" applyBorder="1" applyAlignment="1" applyProtection="1">
      <alignment horizontal="center" vertical="center"/>
    </xf>
    <xf numFmtId="0" fontId="103" fillId="0" borderId="0" xfId="0" applyFont="1" applyFill="1" applyBorder="1" applyAlignment="1" applyProtection="1">
      <alignment horizontal="left" vertical="center"/>
    </xf>
    <xf numFmtId="0" fontId="6" fillId="0" borderId="16" xfId="0" applyFont="1" applyBorder="1" applyAlignment="1" applyProtection="1">
      <alignment horizontal="center" vertical="center"/>
    </xf>
    <xf numFmtId="0" fontId="6" fillId="0" borderId="27" xfId="0" applyFont="1" applyBorder="1" applyAlignment="1" applyProtection="1">
      <alignment horizontal="center" vertical="center"/>
    </xf>
    <xf numFmtId="0" fontId="88" fillId="0" borderId="35" xfId="0" applyFont="1" applyBorder="1" applyAlignment="1" applyProtection="1">
      <alignment horizontal="center" vertical="center" textRotation="90" wrapText="1"/>
    </xf>
    <xf numFmtId="0" fontId="88" fillId="0" borderId="22" xfId="0" applyFont="1" applyBorder="1" applyAlignment="1" applyProtection="1">
      <alignment horizontal="center" vertical="center" textRotation="90" wrapText="1"/>
    </xf>
    <xf numFmtId="173" fontId="49" fillId="0" borderId="29" xfId="4" applyNumberFormat="1" applyFont="1" applyFill="1" applyBorder="1" applyAlignment="1" applyProtection="1">
      <alignment vertical="center" wrapText="1"/>
    </xf>
    <xf numFmtId="173" fontId="49" fillId="0" borderId="40" xfId="4" applyNumberFormat="1" applyFont="1" applyFill="1" applyBorder="1" applyAlignment="1" applyProtection="1">
      <alignment vertical="center" wrapText="1"/>
    </xf>
    <xf numFmtId="0" fontId="49" fillId="0" borderId="18" xfId="0" applyFont="1" applyBorder="1" applyAlignment="1" applyProtection="1">
      <alignment vertical="center" wrapText="1"/>
    </xf>
    <xf numFmtId="0" fontId="49" fillId="0" borderId="20" xfId="0" applyFont="1" applyBorder="1" applyAlignment="1" applyProtection="1">
      <alignment vertical="center" wrapText="1"/>
    </xf>
    <xf numFmtId="0" fontId="49" fillId="31" borderId="18" xfId="0" applyFont="1" applyFill="1" applyBorder="1" applyAlignment="1" applyProtection="1">
      <alignment vertical="center" wrapText="1"/>
    </xf>
    <xf numFmtId="0" fontId="49" fillId="31" borderId="20" xfId="0" applyFont="1" applyFill="1" applyBorder="1" applyAlignment="1" applyProtection="1">
      <alignment vertical="center" wrapText="1"/>
    </xf>
    <xf numFmtId="173" fontId="49" fillId="0" borderId="61" xfId="4" applyNumberFormat="1" applyFont="1" applyFill="1" applyBorder="1" applyAlignment="1" applyProtection="1">
      <alignment vertical="center" wrapText="1"/>
    </xf>
    <xf numFmtId="173" fontId="49" fillId="0" borderId="62" xfId="4" applyNumberFormat="1" applyFont="1" applyFill="1" applyBorder="1" applyAlignment="1" applyProtection="1">
      <alignment vertical="center" wrapText="1"/>
    </xf>
    <xf numFmtId="0" fontId="6" fillId="0" borderId="21" xfId="0" applyFont="1" applyBorder="1" applyAlignment="1" applyProtection="1">
      <alignment horizontal="center" vertical="center"/>
    </xf>
    <xf numFmtId="0" fontId="6" fillId="0" borderId="9" xfId="0" applyFont="1" applyBorder="1" applyAlignment="1" applyProtection="1">
      <alignment horizontal="center" vertical="center"/>
    </xf>
    <xf numFmtId="4" fontId="49" fillId="0" borderId="32" xfId="0" applyNumberFormat="1" applyFont="1" applyBorder="1" applyAlignment="1" applyProtection="1">
      <alignment horizontal="left" vertical="center" wrapText="1"/>
    </xf>
    <xf numFmtId="4" fontId="49" fillId="0" borderId="63" xfId="0" applyNumberFormat="1" applyFont="1" applyBorder="1" applyAlignment="1" applyProtection="1">
      <alignment horizontal="left" vertical="center" wrapText="1"/>
    </xf>
    <xf numFmtId="4" fontId="49" fillId="0" borderId="92" xfId="0" applyNumberFormat="1" applyFont="1" applyBorder="1" applyAlignment="1" applyProtection="1">
      <alignment horizontal="left" vertical="center" wrapText="1"/>
    </xf>
    <xf numFmtId="4" fontId="49" fillId="36" borderId="18" xfId="0" applyNumberFormat="1" applyFont="1" applyFill="1" applyBorder="1" applyAlignment="1" applyProtection="1">
      <alignment horizontal="left" vertical="center" wrapText="1"/>
    </xf>
    <xf numFmtId="4" fontId="49" fillId="36" borderId="19" xfId="0" applyNumberFormat="1" applyFont="1" applyFill="1" applyBorder="1" applyAlignment="1" applyProtection="1">
      <alignment horizontal="left" vertical="center" wrapText="1"/>
    </xf>
    <xf numFmtId="4" fontId="49" fillId="36" borderId="20" xfId="0" applyNumberFormat="1" applyFont="1" applyFill="1" applyBorder="1" applyAlignment="1" applyProtection="1">
      <alignment horizontal="left" vertical="center" wrapText="1"/>
    </xf>
    <xf numFmtId="0" fontId="0" fillId="0" borderId="0" xfId="0" applyFont="1" applyAlignment="1">
      <alignment horizontal="left" vertical="top" wrapText="1"/>
    </xf>
    <xf numFmtId="0" fontId="0" fillId="0" borderId="0" xfId="0" quotePrefix="1" applyBorder="1" applyAlignment="1">
      <alignment horizontal="left"/>
    </xf>
    <xf numFmtId="0" fontId="0" fillId="0" borderId="0" xfId="0" quotePrefix="1" applyBorder="1" applyAlignment="1">
      <alignment horizontal="left" vertical="center" wrapText="1"/>
    </xf>
    <xf numFmtId="0" fontId="0" fillId="5" borderId="0" xfId="0" applyFill="1" applyAlignment="1">
      <alignment horizontal="center" vertical="center"/>
    </xf>
    <xf numFmtId="0" fontId="0" fillId="3" borderId="0" xfId="0" applyFill="1" applyAlignment="1">
      <alignment horizontal="center" vertical="center"/>
    </xf>
    <xf numFmtId="0" fontId="0" fillId="5" borderId="0" xfId="0" applyFill="1" applyBorder="1" applyAlignment="1">
      <alignment horizontal="center" vertical="center"/>
    </xf>
    <xf numFmtId="0" fontId="0" fillId="3" borderId="0" xfId="0" applyFill="1" applyBorder="1" applyAlignment="1">
      <alignment horizontal="center" vertical="center"/>
    </xf>
    <xf numFmtId="0" fontId="6" fillId="18" borderId="0" xfId="0" applyFont="1" applyFill="1" applyBorder="1" applyAlignment="1">
      <alignment horizontal="center" vertical="center"/>
    </xf>
    <xf numFmtId="0" fontId="44" fillId="0" borderId="0" xfId="0" applyFont="1" applyBorder="1" applyAlignment="1">
      <alignment horizontal="left" vertical="center" wrapText="1"/>
    </xf>
    <xf numFmtId="0" fontId="102" fillId="39" borderId="7" xfId="8" applyFont="1" applyFill="1" applyBorder="1" applyAlignment="1" applyProtection="1">
      <alignment horizontal="center" vertical="center" wrapText="1"/>
      <protection hidden="1"/>
    </xf>
    <xf numFmtId="0" fontId="102" fillId="39" borderId="23" xfId="8" applyFont="1" applyFill="1" applyBorder="1" applyAlignment="1" applyProtection="1">
      <alignment horizontal="center" vertical="center" wrapText="1"/>
      <protection hidden="1"/>
    </xf>
    <xf numFmtId="0" fontId="102" fillId="39" borderId="24" xfId="8" applyFont="1" applyFill="1" applyBorder="1" applyAlignment="1" applyProtection="1">
      <alignment horizontal="center" vertical="center" wrapText="1"/>
      <protection hidden="1"/>
    </xf>
    <xf numFmtId="0" fontId="102" fillId="13" borderId="7" xfId="8" applyFont="1" applyFill="1" applyBorder="1" applyAlignment="1" applyProtection="1">
      <alignment horizontal="center" vertical="center" wrapText="1"/>
      <protection hidden="1"/>
    </xf>
    <xf numFmtId="0" fontId="102" fillId="13" borderId="23" xfId="8" applyFont="1" applyFill="1" applyBorder="1" applyAlignment="1" applyProtection="1">
      <alignment horizontal="center" vertical="center" wrapText="1"/>
      <protection hidden="1"/>
    </xf>
    <xf numFmtId="0" fontId="102" fillId="13" borderId="24" xfId="8" applyFont="1" applyFill="1" applyBorder="1" applyAlignment="1" applyProtection="1">
      <alignment horizontal="center" vertical="center" wrapText="1"/>
      <protection hidden="1"/>
    </xf>
    <xf numFmtId="0" fontId="102" fillId="42" borderId="7" xfId="8" applyFont="1" applyFill="1" applyBorder="1" applyAlignment="1" applyProtection="1">
      <alignment horizontal="center" vertical="center" wrapText="1"/>
      <protection hidden="1"/>
    </xf>
    <xf numFmtId="0" fontId="102" fillId="42" borderId="23" xfId="8" applyFont="1" applyFill="1" applyBorder="1" applyAlignment="1" applyProtection="1">
      <alignment horizontal="center" vertical="center" wrapText="1"/>
      <protection hidden="1"/>
    </xf>
    <xf numFmtId="0" fontId="102" fillId="42" borderId="24" xfId="8" applyFont="1" applyFill="1" applyBorder="1" applyAlignment="1" applyProtection="1">
      <alignment horizontal="center" vertical="center" wrapText="1"/>
      <protection hidden="1"/>
    </xf>
    <xf numFmtId="0" fontId="103" fillId="0" borderId="0" xfId="8" applyFont="1" applyBorder="1" applyAlignment="1" applyProtection="1">
      <alignment horizontal="left" vertical="center" wrapText="1"/>
      <protection hidden="1"/>
    </xf>
    <xf numFmtId="0" fontId="47" fillId="0" borderId="4" xfId="0" applyFont="1" applyBorder="1" applyAlignment="1" applyProtection="1">
      <alignment horizontal="center"/>
      <protection hidden="1"/>
    </xf>
    <xf numFmtId="0" fontId="47" fillId="0" borderId="5" xfId="0" applyFont="1" applyBorder="1" applyAlignment="1" applyProtection="1">
      <alignment horizontal="center"/>
      <protection hidden="1"/>
    </xf>
    <xf numFmtId="0" fontId="47" fillId="0" borderId="21" xfId="0" applyFont="1" applyBorder="1" applyAlignment="1" applyProtection="1">
      <alignment horizontal="center"/>
      <protection hidden="1"/>
    </xf>
    <xf numFmtId="0" fontId="47" fillId="0" borderId="4" xfId="0" applyFont="1" applyBorder="1" applyAlignment="1" applyProtection="1">
      <alignment horizontal="center" vertical="center" wrapText="1"/>
      <protection hidden="1"/>
    </xf>
    <xf numFmtId="0" fontId="47" fillId="0" borderId="5" xfId="0" applyFont="1" applyBorder="1" applyAlignment="1" applyProtection="1">
      <alignment horizontal="center" vertical="center" wrapText="1"/>
      <protection hidden="1"/>
    </xf>
    <xf numFmtId="0" fontId="47" fillId="0" borderId="21" xfId="0" applyFont="1" applyBorder="1" applyAlignment="1" applyProtection="1">
      <alignment horizontal="center" vertical="center" wrapText="1"/>
      <protection hidden="1"/>
    </xf>
    <xf numFmtId="0" fontId="6" fillId="17" borderId="4" xfId="0" applyFont="1" applyFill="1" applyBorder="1" applyAlignment="1" applyProtection="1">
      <alignment horizontal="center" vertical="center"/>
      <protection hidden="1"/>
    </xf>
    <xf numFmtId="0" fontId="6" fillId="17" borderId="5" xfId="0" applyFont="1" applyFill="1" applyBorder="1" applyAlignment="1" applyProtection="1">
      <alignment horizontal="center" vertical="center"/>
      <protection hidden="1"/>
    </xf>
    <xf numFmtId="0" fontId="7" fillId="0" borderId="5" xfId="0" applyFont="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4" xfId="0" applyFont="1" applyBorder="1" applyAlignment="1" applyProtection="1">
      <alignment horizontal="center"/>
      <protection hidden="1"/>
    </xf>
  </cellXfs>
  <cellStyles count="10">
    <cellStyle name="Hiperligação" xfId="8" builtinId="8"/>
    <cellStyle name="Moeda" xfId="1" builtinId="4"/>
    <cellStyle name="Moeda 2" xfId="5" xr:uid="{00000000-0005-0000-0000-000002000000}"/>
    <cellStyle name="Normal" xfId="0" builtinId="0"/>
    <cellStyle name="Normal 2" xfId="9" xr:uid="{00000000-0005-0000-0000-000004000000}"/>
    <cellStyle name="Percentagem" xfId="2" builtinId="5"/>
    <cellStyle name="Separador de milhares [0]" xfId="3" builtinId="6"/>
    <cellStyle name="Separador de milhares [0] 2" xfId="6" xr:uid="{00000000-0005-0000-0000-000007000000}"/>
    <cellStyle name="Vírgula" xfId="4" builtinId="3"/>
    <cellStyle name="Vírgula 2" xfId="7" xr:uid="{00000000-0005-0000-0000-000009000000}"/>
  </cellStyles>
  <dxfs count="214">
    <dxf>
      <font>
        <b/>
        <i val="0"/>
        <color theme="1"/>
      </font>
      <fill>
        <patternFill>
          <bgColor theme="6"/>
        </patternFill>
      </fill>
    </dxf>
    <dxf>
      <font>
        <color theme="0"/>
      </font>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tint="-0.24994659260841701"/>
      </font>
    </dxf>
    <dxf>
      <font>
        <color theme="0" tint="-0.24994659260841701"/>
      </font>
    </dxf>
    <dxf>
      <font>
        <b/>
        <i val="0"/>
        <color theme="0"/>
      </font>
      <fill>
        <patternFill>
          <bgColor rgb="FFC00000"/>
        </patternFill>
      </fill>
    </dxf>
    <dxf>
      <font>
        <color theme="0" tint="-0.24994659260841701"/>
      </font>
    </dxf>
    <dxf>
      <font>
        <color theme="0" tint="-0.24994659260841701"/>
      </font>
    </dxf>
    <dxf>
      <font>
        <color theme="0" tint="-0.34998626667073579"/>
      </font>
    </dxf>
    <dxf>
      <font>
        <color theme="0" tint="-0.34998626667073579"/>
      </font>
    </dxf>
    <dxf>
      <font>
        <color theme="0" tint="-0.34998626667073579"/>
      </font>
    </dxf>
    <dxf>
      <font>
        <color theme="0" tint="-0.34998626667073579"/>
      </font>
    </dxf>
    <dxf>
      <fill>
        <patternFill>
          <bgColor rgb="FFFFFF96"/>
        </patternFill>
      </fill>
    </dxf>
    <dxf>
      <fill>
        <patternFill>
          <bgColor rgb="FF92D050"/>
        </patternFill>
      </fill>
    </dxf>
    <dxf>
      <font>
        <b/>
        <i val="0"/>
        <color theme="0"/>
      </font>
      <fill>
        <patternFill>
          <bgColor rgb="FFC00000"/>
        </patternFill>
      </fill>
    </dxf>
    <dxf>
      <fill>
        <patternFill>
          <bgColor rgb="FFFFFF96"/>
        </patternFill>
      </fill>
    </dxf>
    <dxf>
      <font>
        <color theme="0"/>
      </font>
      <fill>
        <patternFill>
          <bgColor rgb="FFC00000"/>
        </patternFill>
      </fill>
    </dxf>
    <dxf>
      <font>
        <b/>
        <i val="0"/>
        <color rgb="FFC00000"/>
      </font>
    </dxf>
    <dxf>
      <font>
        <color theme="0" tint="-0.24994659260841701"/>
      </font>
    </dxf>
    <dxf>
      <fill>
        <patternFill>
          <bgColor theme="0"/>
        </patternFill>
      </fill>
    </dxf>
    <dxf>
      <fill>
        <patternFill>
          <bgColor theme="0"/>
        </patternFill>
      </fill>
    </dxf>
    <dxf>
      <fill>
        <patternFill>
          <bgColor theme="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tint="-0.24994659260841701"/>
      </font>
    </dxf>
    <dxf>
      <fill>
        <patternFill patternType="lightUp">
          <fgColor theme="5" tint="0.59996337778862885"/>
          <bgColor theme="7" tint="0.79998168889431442"/>
        </patternFill>
      </fill>
    </dxf>
    <dxf>
      <font>
        <b/>
        <i val="0"/>
        <color rgb="FFC00000"/>
      </font>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ont>
        <color theme="0"/>
      </font>
      <fill>
        <patternFill>
          <bgColor rgb="FFC00000"/>
        </patternFill>
      </fill>
    </dxf>
    <dxf>
      <font>
        <color theme="0"/>
      </font>
      <fill>
        <patternFill>
          <bgColor rgb="FFC00000"/>
        </patternFill>
      </fill>
    </dxf>
    <dxf>
      <fill>
        <patternFill>
          <bgColor rgb="FFFFFF96"/>
        </patternFill>
      </fill>
    </dxf>
    <dxf>
      <fill>
        <patternFill>
          <bgColor rgb="FFFFFF96"/>
        </patternFill>
      </fill>
    </dxf>
    <dxf>
      <fill>
        <patternFill>
          <bgColor rgb="FFFFFF96"/>
        </patternFill>
      </fill>
    </dxf>
    <dxf>
      <fill>
        <patternFill>
          <bgColor rgb="FFFFFF96"/>
        </patternFill>
      </fill>
    </dxf>
    <dxf>
      <font>
        <color theme="0"/>
      </font>
    </dxf>
    <dxf>
      <fill>
        <patternFill>
          <bgColor theme="0"/>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ont>
        <b val="0"/>
        <i val="0"/>
        <color rgb="FFC00000"/>
      </font>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s>
  <tableStyles count="0" defaultTableStyle="TableStyleMedium2" defaultPivotStyle="PivotStyleLight16"/>
  <colors>
    <mruColors>
      <color rgb="FFFFD1D1"/>
      <color rgb="FFA50021"/>
      <color rgb="FFA0ACD6"/>
      <color rgb="FF1382AF"/>
      <color rgb="FFD2EFFE"/>
      <color rgb="FFCBCAE0"/>
      <color rgb="FFA9A7CC"/>
      <color rgb="FF568EAA"/>
      <color rgb="FF8FB4C7"/>
      <color rgb="FFC8A9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1734334</xdr:colOff>
      <xdr:row>0</xdr:row>
      <xdr:rowOff>259791</xdr:rowOff>
    </xdr:from>
    <xdr:to>
      <xdr:col>2</xdr:col>
      <xdr:colOff>454954</xdr:colOff>
      <xdr:row>2</xdr:row>
      <xdr:rowOff>120763</xdr:rowOff>
    </xdr:to>
    <xdr:pic>
      <xdr:nvPicPr>
        <xdr:cNvPr id="5" name="Imagem 4">
          <a:extLst>
            <a:ext uri="{FF2B5EF4-FFF2-40B4-BE49-F238E27FC236}">
              <a16:creationId xmlns:a16="http://schemas.microsoft.com/office/drawing/2014/main" id="{93CBDD44-114E-4F7F-990D-9058EF531B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2459" y="259791"/>
          <a:ext cx="1749570" cy="594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161924</xdr:colOff>
      <xdr:row>0</xdr:row>
      <xdr:rowOff>185644</xdr:rowOff>
    </xdr:from>
    <xdr:to>
      <xdr:col>1</xdr:col>
      <xdr:colOff>1700007</xdr:colOff>
      <xdr:row>2</xdr:row>
      <xdr:rowOff>75875</xdr:rowOff>
    </xdr:to>
    <xdr:pic>
      <xdr:nvPicPr>
        <xdr:cNvPr id="6" name="Imagem 5">
          <a:extLst>
            <a:ext uri="{FF2B5EF4-FFF2-40B4-BE49-F238E27FC236}">
              <a16:creationId xmlns:a16="http://schemas.microsoft.com/office/drawing/2014/main" id="{E2B04B2F-53EE-41F8-BF38-2110E4807B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049" y="185644"/>
          <a:ext cx="1538083" cy="6236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901559</xdr:colOff>
      <xdr:row>4</xdr:row>
      <xdr:rowOff>2108</xdr:rowOff>
    </xdr:from>
    <xdr:to>
      <xdr:col>20</xdr:col>
      <xdr:colOff>1044514</xdr:colOff>
      <xdr:row>5</xdr:row>
      <xdr:rowOff>519453</xdr:rowOff>
    </xdr:to>
    <xdr:pic>
      <xdr:nvPicPr>
        <xdr:cNvPr id="4" name="Imagem 3">
          <a:extLst>
            <a:ext uri="{FF2B5EF4-FFF2-40B4-BE49-F238E27FC236}">
              <a16:creationId xmlns:a16="http://schemas.microsoft.com/office/drawing/2014/main" id="{5C818446-2C9B-4E79-91C0-401EA00550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69523" y="396715"/>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557893</xdr:colOff>
      <xdr:row>3</xdr:row>
      <xdr:rowOff>108857</xdr:rowOff>
    </xdr:from>
    <xdr:to>
      <xdr:col>17</xdr:col>
      <xdr:colOff>777444</xdr:colOff>
      <xdr:row>5</xdr:row>
      <xdr:rowOff>474564</xdr:rowOff>
    </xdr:to>
    <xdr:pic>
      <xdr:nvPicPr>
        <xdr:cNvPr id="5" name="Imagem 4">
          <a:extLst>
            <a:ext uri="{FF2B5EF4-FFF2-40B4-BE49-F238E27FC236}">
              <a16:creationId xmlns:a16="http://schemas.microsoft.com/office/drawing/2014/main" id="{C8AE7192-2964-4374-A988-ACAEBCBC03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00" y="312964"/>
          <a:ext cx="2042908" cy="828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57916</xdr:colOff>
      <xdr:row>4</xdr:row>
      <xdr:rowOff>83751</xdr:rowOff>
    </xdr:from>
    <xdr:to>
      <xdr:col>15</xdr:col>
      <xdr:colOff>1102653</xdr:colOff>
      <xdr:row>5</xdr:row>
      <xdr:rowOff>601096</xdr:rowOff>
    </xdr:to>
    <xdr:pic>
      <xdr:nvPicPr>
        <xdr:cNvPr id="5" name="Imagem 4">
          <a:extLst>
            <a:ext uri="{FF2B5EF4-FFF2-40B4-BE49-F238E27FC236}">
              <a16:creationId xmlns:a16="http://schemas.microsoft.com/office/drawing/2014/main" id="{052C7CF5-85C3-435E-A829-70BE15F3C3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49773" y="478358"/>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625929</xdr:colOff>
      <xdr:row>4</xdr:row>
      <xdr:rowOff>0</xdr:rowOff>
    </xdr:from>
    <xdr:to>
      <xdr:col>12</xdr:col>
      <xdr:colOff>845480</xdr:colOff>
      <xdr:row>5</xdr:row>
      <xdr:rowOff>556207</xdr:rowOff>
    </xdr:to>
    <xdr:pic>
      <xdr:nvPicPr>
        <xdr:cNvPr id="6" name="Imagem 5">
          <a:extLst>
            <a:ext uri="{FF2B5EF4-FFF2-40B4-BE49-F238E27FC236}">
              <a16:creationId xmlns:a16="http://schemas.microsoft.com/office/drawing/2014/main" id="{0A402B30-E74E-44D7-B17F-654761C30A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82750" y="394607"/>
          <a:ext cx="2042908" cy="828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150354</xdr:colOff>
      <xdr:row>4</xdr:row>
      <xdr:rowOff>183488</xdr:rowOff>
    </xdr:from>
    <xdr:to>
      <xdr:col>17</xdr:col>
      <xdr:colOff>778860</xdr:colOff>
      <xdr:row>8</xdr:row>
      <xdr:rowOff>129576</xdr:rowOff>
    </xdr:to>
    <xdr:pic>
      <xdr:nvPicPr>
        <xdr:cNvPr id="2" name="Imagem 1">
          <a:extLst>
            <a:ext uri="{FF2B5EF4-FFF2-40B4-BE49-F238E27FC236}">
              <a16:creationId xmlns:a16="http://schemas.microsoft.com/office/drawing/2014/main" id="{94ABC1FE-9BBB-4DBF-BFEA-3B45B17A51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95945" y="945488"/>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34637</xdr:colOff>
      <xdr:row>4</xdr:row>
      <xdr:rowOff>69273</xdr:rowOff>
    </xdr:from>
    <xdr:to>
      <xdr:col>15</xdr:col>
      <xdr:colOff>162589</xdr:colOff>
      <xdr:row>8</xdr:row>
      <xdr:rowOff>51069</xdr:rowOff>
    </xdr:to>
    <xdr:pic>
      <xdr:nvPicPr>
        <xdr:cNvPr id="3" name="Imagem 2">
          <a:extLst>
            <a:ext uri="{FF2B5EF4-FFF2-40B4-BE49-F238E27FC236}">
              <a16:creationId xmlns:a16="http://schemas.microsoft.com/office/drawing/2014/main" id="{338B23D6-1975-4679-901F-79BBF770F1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31092" y="831273"/>
          <a:ext cx="1877088" cy="7611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391311</xdr:colOff>
      <xdr:row>1</xdr:row>
      <xdr:rowOff>170629</xdr:rowOff>
    </xdr:from>
    <xdr:to>
      <xdr:col>13</xdr:col>
      <xdr:colOff>109331</xdr:colOff>
      <xdr:row>4</xdr:row>
      <xdr:rowOff>111239</xdr:rowOff>
    </xdr:to>
    <xdr:pic>
      <xdr:nvPicPr>
        <xdr:cNvPr id="4" name="Imagem 3">
          <a:extLst>
            <a:ext uri="{FF2B5EF4-FFF2-40B4-BE49-F238E27FC236}">
              <a16:creationId xmlns:a16="http://schemas.microsoft.com/office/drawing/2014/main" id="{D46DDBC1-4532-4D38-BE6D-6859D6C0D1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5223" y="405953"/>
          <a:ext cx="1903167" cy="646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649939</xdr:colOff>
      <xdr:row>1</xdr:row>
      <xdr:rowOff>93912</xdr:rowOff>
    </xdr:from>
    <xdr:to>
      <xdr:col>11</xdr:col>
      <xdr:colOff>249964</xdr:colOff>
      <xdr:row>4</xdr:row>
      <xdr:rowOff>66349</xdr:rowOff>
    </xdr:to>
    <xdr:pic>
      <xdr:nvPicPr>
        <xdr:cNvPr id="5" name="Imagem 4">
          <a:extLst>
            <a:ext uri="{FF2B5EF4-FFF2-40B4-BE49-F238E27FC236}">
              <a16:creationId xmlns:a16="http://schemas.microsoft.com/office/drawing/2014/main" id="{D8B8725F-DE42-4EAC-AE8D-B9D12DBD74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00763" y="329236"/>
          <a:ext cx="1673113" cy="67840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385678</xdr:colOff>
      <xdr:row>9</xdr:row>
      <xdr:rowOff>328695</xdr:rowOff>
    </xdr:from>
    <xdr:to>
      <xdr:col>26</xdr:col>
      <xdr:colOff>1165413</xdr:colOff>
      <xdr:row>10</xdr:row>
      <xdr:rowOff>503446</xdr:rowOff>
    </xdr:to>
    <xdr:pic>
      <xdr:nvPicPr>
        <xdr:cNvPr id="2" name="Imagem 1">
          <a:extLst>
            <a:ext uri="{FF2B5EF4-FFF2-40B4-BE49-F238E27FC236}">
              <a16:creationId xmlns:a16="http://schemas.microsoft.com/office/drawing/2014/main" id="{980F7512-384E-4419-AA77-45E063BECB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81354" y="3824930"/>
          <a:ext cx="1866706" cy="634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268942</xdr:colOff>
      <xdr:row>9</xdr:row>
      <xdr:rowOff>218970</xdr:rowOff>
    </xdr:from>
    <xdr:to>
      <xdr:col>25</xdr:col>
      <xdr:colOff>430826</xdr:colOff>
      <xdr:row>10</xdr:row>
      <xdr:rowOff>424939</xdr:rowOff>
    </xdr:to>
    <xdr:pic>
      <xdr:nvPicPr>
        <xdr:cNvPr id="3" name="Imagem 2">
          <a:extLst>
            <a:ext uri="{FF2B5EF4-FFF2-40B4-BE49-F238E27FC236}">
              <a16:creationId xmlns:a16="http://schemas.microsoft.com/office/drawing/2014/main" id="{8CEA36A9-60E8-47FE-80ED-7E59FCD472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85442" y="3715205"/>
          <a:ext cx="1641060" cy="66541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83117</xdr:colOff>
      <xdr:row>4</xdr:row>
      <xdr:rowOff>282303</xdr:rowOff>
    </xdr:from>
    <xdr:to>
      <xdr:col>8</xdr:col>
      <xdr:colOff>55569</xdr:colOff>
      <xdr:row>6</xdr:row>
      <xdr:rowOff>312944</xdr:rowOff>
    </xdr:to>
    <xdr:pic>
      <xdr:nvPicPr>
        <xdr:cNvPr id="6" name="Imagem 5">
          <a:extLst>
            <a:ext uri="{FF2B5EF4-FFF2-40B4-BE49-F238E27FC236}">
              <a16:creationId xmlns:a16="http://schemas.microsoft.com/office/drawing/2014/main" id="{BB7FEFE9-3577-4B0E-AC96-D68DEF0957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8499" y="1514950"/>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997322</xdr:colOff>
      <xdr:row>4</xdr:row>
      <xdr:rowOff>168088</xdr:rowOff>
    </xdr:from>
    <xdr:to>
      <xdr:col>6</xdr:col>
      <xdr:colOff>95352</xdr:colOff>
      <xdr:row>6</xdr:row>
      <xdr:rowOff>234437</xdr:rowOff>
    </xdr:to>
    <xdr:pic>
      <xdr:nvPicPr>
        <xdr:cNvPr id="7" name="Imagem 6">
          <a:extLst>
            <a:ext uri="{FF2B5EF4-FFF2-40B4-BE49-F238E27FC236}">
              <a16:creationId xmlns:a16="http://schemas.microsoft.com/office/drawing/2014/main" id="{0DC5249C-BA3E-4F17-BDD1-BE3FE8C6D0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3646" y="1400735"/>
          <a:ext cx="1877088" cy="76111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105529</xdr:colOff>
      <xdr:row>4</xdr:row>
      <xdr:rowOff>103009</xdr:rowOff>
    </xdr:from>
    <xdr:to>
      <xdr:col>8</xdr:col>
      <xdr:colOff>77981</xdr:colOff>
      <xdr:row>6</xdr:row>
      <xdr:rowOff>200885</xdr:rowOff>
    </xdr:to>
    <xdr:pic>
      <xdr:nvPicPr>
        <xdr:cNvPr id="4" name="Imagem 3">
          <a:extLst>
            <a:ext uri="{FF2B5EF4-FFF2-40B4-BE49-F238E27FC236}">
              <a16:creationId xmlns:a16="http://schemas.microsoft.com/office/drawing/2014/main" id="{AD2A9621-07C8-4281-A59A-3990D3A1D6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1205" y="1234803"/>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1019734</xdr:colOff>
      <xdr:row>3</xdr:row>
      <xdr:rowOff>302559</xdr:rowOff>
    </xdr:from>
    <xdr:to>
      <xdr:col>6</xdr:col>
      <xdr:colOff>117764</xdr:colOff>
      <xdr:row>6</xdr:row>
      <xdr:rowOff>122378</xdr:rowOff>
    </xdr:to>
    <xdr:pic>
      <xdr:nvPicPr>
        <xdr:cNvPr id="5" name="Imagem 4">
          <a:extLst>
            <a:ext uri="{FF2B5EF4-FFF2-40B4-BE49-F238E27FC236}">
              <a16:creationId xmlns:a16="http://schemas.microsoft.com/office/drawing/2014/main" id="{F71D5A92-22D6-4F3E-90B4-3EDF758F41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6352" y="1120588"/>
          <a:ext cx="1877088" cy="76111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18</xdr:col>
      <xdr:colOff>764408</xdr:colOff>
      <xdr:row>4</xdr:row>
      <xdr:rowOff>248685</xdr:rowOff>
    </xdr:from>
    <xdr:to>
      <xdr:col>21</xdr:col>
      <xdr:colOff>198979</xdr:colOff>
      <xdr:row>7</xdr:row>
      <xdr:rowOff>21591</xdr:rowOff>
    </xdr:to>
    <xdr:pic>
      <xdr:nvPicPr>
        <xdr:cNvPr id="4" name="Imagem 3">
          <a:extLst>
            <a:ext uri="{FF2B5EF4-FFF2-40B4-BE49-F238E27FC236}">
              <a16:creationId xmlns:a16="http://schemas.microsoft.com/office/drawing/2014/main" id="{957C25BB-1EF5-4440-AF50-09899AC6D2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9173" y="1795097"/>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983849</xdr:colOff>
      <xdr:row>4</xdr:row>
      <xdr:rowOff>134470</xdr:rowOff>
    </xdr:from>
    <xdr:to>
      <xdr:col>18</xdr:col>
      <xdr:colOff>776643</xdr:colOff>
      <xdr:row>6</xdr:row>
      <xdr:rowOff>324084</xdr:rowOff>
    </xdr:to>
    <xdr:pic>
      <xdr:nvPicPr>
        <xdr:cNvPr id="5" name="Imagem 4">
          <a:extLst>
            <a:ext uri="{FF2B5EF4-FFF2-40B4-BE49-F238E27FC236}">
              <a16:creationId xmlns:a16="http://schemas.microsoft.com/office/drawing/2014/main" id="{316E2C67-84BC-47D7-A8EC-A1E83CB752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4320" y="1680882"/>
          <a:ext cx="1877088" cy="76111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185292</xdr:colOff>
      <xdr:row>1</xdr:row>
      <xdr:rowOff>43939</xdr:rowOff>
    </xdr:from>
    <xdr:to>
      <xdr:col>7</xdr:col>
      <xdr:colOff>165531</xdr:colOff>
      <xdr:row>4</xdr:row>
      <xdr:rowOff>22412</xdr:rowOff>
    </xdr:to>
    <xdr:pic>
      <xdr:nvPicPr>
        <xdr:cNvPr id="4" name="Imagem 3">
          <a:extLst>
            <a:ext uri="{FF2B5EF4-FFF2-40B4-BE49-F238E27FC236}">
              <a16:creationId xmlns:a16="http://schemas.microsoft.com/office/drawing/2014/main" id="{6C8BC593-332C-464C-B032-D4B8787130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01763" y="234439"/>
          <a:ext cx="1605092" cy="6508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172765</xdr:colOff>
      <xdr:row>3</xdr:row>
      <xdr:rowOff>192655</xdr:rowOff>
    </xdr:from>
    <xdr:to>
      <xdr:col>6</xdr:col>
      <xdr:colOff>1366659</xdr:colOff>
      <xdr:row>5</xdr:row>
      <xdr:rowOff>346561</xdr:rowOff>
    </xdr:to>
    <xdr:pic>
      <xdr:nvPicPr>
        <xdr:cNvPr id="2" name="Imagem 1">
          <a:extLst>
            <a:ext uri="{FF2B5EF4-FFF2-40B4-BE49-F238E27FC236}">
              <a16:creationId xmlns:a16="http://schemas.microsoft.com/office/drawing/2014/main" id="{D5BEB4AF-1A4C-4A00-98A1-7C2BC46D3C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1441" y="1055508"/>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4437529</xdr:colOff>
      <xdr:row>3</xdr:row>
      <xdr:rowOff>78440</xdr:rowOff>
    </xdr:from>
    <xdr:to>
      <xdr:col>4</xdr:col>
      <xdr:colOff>1708999</xdr:colOff>
      <xdr:row>5</xdr:row>
      <xdr:rowOff>268054</xdr:rowOff>
    </xdr:to>
    <xdr:pic>
      <xdr:nvPicPr>
        <xdr:cNvPr id="3" name="Imagem 2">
          <a:extLst>
            <a:ext uri="{FF2B5EF4-FFF2-40B4-BE49-F238E27FC236}">
              <a16:creationId xmlns:a16="http://schemas.microsoft.com/office/drawing/2014/main" id="{2E744851-CB0B-45CC-BE1F-2D29777636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6088" y="941293"/>
          <a:ext cx="1877088" cy="7611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1635869</xdr:colOff>
      <xdr:row>5</xdr:row>
      <xdr:rowOff>90555</xdr:rowOff>
    </xdr:from>
    <xdr:to>
      <xdr:col>8</xdr:col>
      <xdr:colOff>1768928</xdr:colOff>
      <xdr:row>9</xdr:row>
      <xdr:rowOff>77222</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78833" y="1628162"/>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1346631</xdr:colOff>
      <xdr:row>5</xdr:row>
      <xdr:rowOff>6804</xdr:rowOff>
    </xdr:from>
    <xdr:to>
      <xdr:col>7</xdr:col>
      <xdr:colOff>1566182</xdr:colOff>
      <xdr:row>9</xdr:row>
      <xdr:rowOff>32333</xdr:rowOff>
    </xdr:to>
    <xdr:pic>
      <xdr:nvPicPr>
        <xdr:cNvPr id="5" name="Imagem 4">
          <a:extLst>
            <a:ext uri="{FF2B5EF4-FFF2-40B4-BE49-F238E27FC236}">
              <a16:creationId xmlns:a16="http://schemas.microsoft.com/office/drawing/2014/main" id="{3839B8DD-9BCD-4BF6-8E98-634584E2A0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66238" y="1544411"/>
          <a:ext cx="2042908" cy="828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221201</xdr:colOff>
      <xdr:row>4</xdr:row>
      <xdr:rowOff>151786</xdr:rowOff>
    </xdr:from>
    <xdr:to>
      <xdr:col>14</xdr:col>
      <xdr:colOff>721653</xdr:colOff>
      <xdr:row>6</xdr:row>
      <xdr:rowOff>29596</xdr:rowOff>
    </xdr:to>
    <xdr:pic>
      <xdr:nvPicPr>
        <xdr:cNvPr id="4" name="Imagem 3">
          <a:extLst>
            <a:ext uri="{FF2B5EF4-FFF2-40B4-BE49-F238E27FC236}">
              <a16:creationId xmlns:a16="http://schemas.microsoft.com/office/drawing/2014/main" id="{FC191D96-4CDB-4EE3-8265-2EFEA662A8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1415" y="546393"/>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789213</xdr:colOff>
      <xdr:row>4</xdr:row>
      <xdr:rowOff>68035</xdr:rowOff>
    </xdr:from>
    <xdr:to>
      <xdr:col>12</xdr:col>
      <xdr:colOff>97086</xdr:colOff>
      <xdr:row>5</xdr:row>
      <xdr:rowOff>624242</xdr:rowOff>
    </xdr:to>
    <xdr:pic>
      <xdr:nvPicPr>
        <xdr:cNvPr id="5" name="Imagem 4">
          <a:extLst>
            <a:ext uri="{FF2B5EF4-FFF2-40B4-BE49-F238E27FC236}">
              <a16:creationId xmlns:a16="http://schemas.microsoft.com/office/drawing/2014/main" id="{720621EB-D836-41A5-92C9-09A1157660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64392" y="462642"/>
          <a:ext cx="2042908" cy="828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343665</xdr:colOff>
      <xdr:row>5</xdr:row>
      <xdr:rowOff>70144</xdr:rowOff>
    </xdr:from>
    <xdr:to>
      <xdr:col>14</xdr:col>
      <xdr:colOff>844117</xdr:colOff>
      <xdr:row>6</xdr:row>
      <xdr:rowOff>220097</xdr:rowOff>
    </xdr:to>
    <xdr:pic>
      <xdr:nvPicPr>
        <xdr:cNvPr id="5" name="Imagem 4">
          <a:extLst>
            <a:ext uri="{FF2B5EF4-FFF2-40B4-BE49-F238E27FC236}">
              <a16:creationId xmlns:a16="http://schemas.microsoft.com/office/drawing/2014/main" id="{94B76075-3FFD-41D6-843F-DA0377A514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62094" y="1471680"/>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258536</xdr:rowOff>
    </xdr:from>
    <xdr:to>
      <xdr:col>12</xdr:col>
      <xdr:colOff>219550</xdr:colOff>
      <xdr:row>6</xdr:row>
      <xdr:rowOff>175208</xdr:rowOff>
    </xdr:to>
    <xdr:pic>
      <xdr:nvPicPr>
        <xdr:cNvPr id="6" name="Imagem 5">
          <a:extLst>
            <a:ext uri="{FF2B5EF4-FFF2-40B4-BE49-F238E27FC236}">
              <a16:creationId xmlns:a16="http://schemas.microsoft.com/office/drawing/2014/main" id="{86BE7A6B-7622-4065-8E19-2884DA410F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5071" y="1387929"/>
          <a:ext cx="2042908" cy="828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193987</xdr:colOff>
      <xdr:row>5</xdr:row>
      <xdr:rowOff>29322</xdr:rowOff>
    </xdr:from>
    <xdr:to>
      <xdr:col>15</xdr:col>
      <xdr:colOff>694439</xdr:colOff>
      <xdr:row>6</xdr:row>
      <xdr:rowOff>179275</xdr:rowOff>
    </xdr:to>
    <xdr:pic>
      <xdr:nvPicPr>
        <xdr:cNvPr id="5" name="Imagem 4">
          <a:extLst>
            <a:ext uri="{FF2B5EF4-FFF2-40B4-BE49-F238E27FC236}">
              <a16:creationId xmlns:a16="http://schemas.microsoft.com/office/drawing/2014/main" id="{F9EC7688-BACB-473B-AF88-F094D872F3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90844" y="696072"/>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762000</xdr:colOff>
      <xdr:row>4</xdr:row>
      <xdr:rowOff>217714</xdr:rowOff>
    </xdr:from>
    <xdr:to>
      <xdr:col>13</xdr:col>
      <xdr:colOff>69872</xdr:colOff>
      <xdr:row>6</xdr:row>
      <xdr:rowOff>134386</xdr:rowOff>
    </xdr:to>
    <xdr:pic>
      <xdr:nvPicPr>
        <xdr:cNvPr id="6" name="Imagem 5">
          <a:extLst>
            <a:ext uri="{FF2B5EF4-FFF2-40B4-BE49-F238E27FC236}">
              <a16:creationId xmlns:a16="http://schemas.microsoft.com/office/drawing/2014/main" id="{E204E067-89C4-4BD8-A715-ADC8B4F1D9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23821" y="612321"/>
          <a:ext cx="2042908" cy="828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452523</xdr:colOff>
      <xdr:row>4</xdr:row>
      <xdr:rowOff>124573</xdr:rowOff>
    </xdr:from>
    <xdr:to>
      <xdr:col>14</xdr:col>
      <xdr:colOff>1170689</xdr:colOff>
      <xdr:row>6</xdr:row>
      <xdr:rowOff>2383</xdr:rowOff>
    </xdr:to>
    <xdr:pic>
      <xdr:nvPicPr>
        <xdr:cNvPr id="4" name="Imagem 3">
          <a:extLst>
            <a:ext uri="{FF2B5EF4-FFF2-40B4-BE49-F238E27FC236}">
              <a16:creationId xmlns:a16="http://schemas.microsoft.com/office/drawing/2014/main" id="{B3A94069-8A2F-44A6-BDC0-48C3ECF400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61309" y="1253966"/>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1061359</xdr:colOff>
      <xdr:row>4</xdr:row>
      <xdr:rowOff>108858</xdr:rowOff>
    </xdr:from>
    <xdr:to>
      <xdr:col>13</xdr:col>
      <xdr:colOff>219553</xdr:colOff>
      <xdr:row>6</xdr:row>
      <xdr:rowOff>25530</xdr:rowOff>
    </xdr:to>
    <xdr:pic>
      <xdr:nvPicPr>
        <xdr:cNvPr id="5" name="Imagem 4">
          <a:extLst>
            <a:ext uri="{FF2B5EF4-FFF2-40B4-BE49-F238E27FC236}">
              <a16:creationId xmlns:a16="http://schemas.microsoft.com/office/drawing/2014/main" id="{1B45FB8F-29FB-4221-9F1F-E34079D248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85430" y="1238251"/>
          <a:ext cx="2042908" cy="828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343666</xdr:colOff>
      <xdr:row>5</xdr:row>
      <xdr:rowOff>29322</xdr:rowOff>
    </xdr:from>
    <xdr:to>
      <xdr:col>14</xdr:col>
      <xdr:colOff>844118</xdr:colOff>
      <xdr:row>6</xdr:row>
      <xdr:rowOff>179275</xdr:rowOff>
    </xdr:to>
    <xdr:pic>
      <xdr:nvPicPr>
        <xdr:cNvPr id="5" name="Imagem 4">
          <a:extLst>
            <a:ext uri="{FF2B5EF4-FFF2-40B4-BE49-F238E27FC236}">
              <a16:creationId xmlns:a16="http://schemas.microsoft.com/office/drawing/2014/main" id="{C56A047D-FC4C-4A60-8BD0-B3B4059F1E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6059" y="696072"/>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217714</xdr:rowOff>
    </xdr:from>
    <xdr:to>
      <xdr:col>12</xdr:col>
      <xdr:colOff>219551</xdr:colOff>
      <xdr:row>6</xdr:row>
      <xdr:rowOff>134386</xdr:rowOff>
    </xdr:to>
    <xdr:pic>
      <xdr:nvPicPr>
        <xdr:cNvPr id="6" name="Imagem 5">
          <a:extLst>
            <a:ext uri="{FF2B5EF4-FFF2-40B4-BE49-F238E27FC236}">
              <a16:creationId xmlns:a16="http://schemas.microsoft.com/office/drawing/2014/main" id="{A7955472-3FD2-4CDA-89C5-F745CC3E2A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89036" y="612321"/>
          <a:ext cx="2042908" cy="828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234808</xdr:colOff>
      <xdr:row>5</xdr:row>
      <xdr:rowOff>70144</xdr:rowOff>
    </xdr:from>
    <xdr:to>
      <xdr:col>15</xdr:col>
      <xdr:colOff>735260</xdr:colOff>
      <xdr:row>6</xdr:row>
      <xdr:rowOff>220097</xdr:rowOff>
    </xdr:to>
    <xdr:pic>
      <xdr:nvPicPr>
        <xdr:cNvPr id="5" name="Imagem 4">
          <a:extLst>
            <a:ext uri="{FF2B5EF4-FFF2-40B4-BE49-F238E27FC236}">
              <a16:creationId xmlns:a16="http://schemas.microsoft.com/office/drawing/2014/main" id="{A8270309-CE01-4C0C-AF8E-51DB84C62A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4737" y="736894"/>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802821</xdr:colOff>
      <xdr:row>4</xdr:row>
      <xdr:rowOff>258536</xdr:rowOff>
    </xdr:from>
    <xdr:to>
      <xdr:col>13</xdr:col>
      <xdr:colOff>110693</xdr:colOff>
      <xdr:row>6</xdr:row>
      <xdr:rowOff>175208</xdr:rowOff>
    </xdr:to>
    <xdr:pic>
      <xdr:nvPicPr>
        <xdr:cNvPr id="6" name="Imagem 5">
          <a:extLst>
            <a:ext uri="{FF2B5EF4-FFF2-40B4-BE49-F238E27FC236}">
              <a16:creationId xmlns:a16="http://schemas.microsoft.com/office/drawing/2014/main" id="{CC0104E4-62FF-468C-BCE9-BCE3813072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267714" y="653143"/>
          <a:ext cx="2042908" cy="828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273228</xdr:colOff>
      <xdr:row>5</xdr:row>
      <xdr:rowOff>106163</xdr:rowOff>
    </xdr:from>
    <xdr:to>
      <xdr:col>14</xdr:col>
      <xdr:colOff>781684</xdr:colOff>
      <xdr:row>6</xdr:row>
      <xdr:rowOff>256917</xdr:rowOff>
    </xdr:to>
    <xdr:pic>
      <xdr:nvPicPr>
        <xdr:cNvPr id="4" name="Imagem 3">
          <a:extLst>
            <a:ext uri="{FF2B5EF4-FFF2-40B4-BE49-F238E27FC236}">
              <a16:creationId xmlns:a16="http://schemas.microsoft.com/office/drawing/2014/main" id="{605C8CA4-08B2-4128-990D-D3F7A22342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0640" y="767310"/>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829235</xdr:colOff>
      <xdr:row>5</xdr:row>
      <xdr:rowOff>22412</xdr:rowOff>
    </xdr:from>
    <xdr:to>
      <xdr:col>12</xdr:col>
      <xdr:colOff>149113</xdr:colOff>
      <xdr:row>6</xdr:row>
      <xdr:rowOff>212028</xdr:rowOff>
    </xdr:to>
    <xdr:pic>
      <xdr:nvPicPr>
        <xdr:cNvPr id="5" name="Imagem 4">
          <a:extLst>
            <a:ext uri="{FF2B5EF4-FFF2-40B4-BE49-F238E27FC236}">
              <a16:creationId xmlns:a16="http://schemas.microsoft.com/office/drawing/2014/main" id="{3BB5BC66-B9F7-4F11-8D83-A553E4B98D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73617" y="683559"/>
          <a:ext cx="2042908" cy="828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2:U34"/>
  <sheetViews>
    <sheetView showGridLines="0" tabSelected="1" zoomScaleNormal="100" workbookViewId="0">
      <selection activeCell="H6" sqref="H6"/>
    </sheetView>
  </sheetViews>
  <sheetFormatPr defaultRowHeight="15" x14ac:dyDescent="0.25"/>
  <cols>
    <col min="4" max="4" width="19.42578125" customWidth="1"/>
    <col min="5" max="5" width="6.7109375" customWidth="1"/>
    <col min="6" max="6" width="19.42578125" customWidth="1"/>
    <col min="7" max="7" width="6.7109375" customWidth="1"/>
    <col min="8" max="8" width="19.42578125" customWidth="1"/>
    <col min="9" max="9" width="6.7109375" customWidth="1"/>
    <col min="10" max="10" width="19.42578125" customWidth="1"/>
    <col min="11" max="11" width="6.7109375" customWidth="1"/>
    <col min="12" max="12" width="19.42578125" customWidth="1"/>
    <col min="14" max="14" width="19.42578125" customWidth="1"/>
  </cols>
  <sheetData>
    <row r="2" spans="3:21" x14ac:dyDescent="0.25">
      <c r="C2" s="771"/>
      <c r="D2" s="771"/>
      <c r="E2" s="771"/>
      <c r="F2" s="771"/>
      <c r="G2" s="771"/>
      <c r="H2" s="771"/>
      <c r="I2" s="771"/>
      <c r="J2" s="771"/>
      <c r="K2" s="771"/>
      <c r="L2" s="771"/>
      <c r="M2" s="771"/>
      <c r="N2" s="771"/>
      <c r="O2" s="771"/>
      <c r="P2" s="771"/>
      <c r="Q2" s="771"/>
      <c r="R2" s="771"/>
      <c r="S2" s="771"/>
      <c r="T2" s="771"/>
      <c r="U2" s="771"/>
    </row>
    <row r="3" spans="3:21" x14ac:dyDescent="0.25">
      <c r="C3" s="771"/>
      <c r="D3" s="771"/>
      <c r="E3" s="771"/>
      <c r="F3" s="771"/>
      <c r="G3" s="771"/>
      <c r="H3" s="771"/>
      <c r="I3" s="771"/>
      <c r="J3" s="771"/>
      <c r="K3" s="771"/>
      <c r="L3" s="771"/>
      <c r="M3" s="771"/>
      <c r="N3" s="771"/>
      <c r="O3" s="771"/>
      <c r="P3" s="771"/>
      <c r="Q3" s="771"/>
      <c r="R3" s="771"/>
      <c r="S3" s="771"/>
      <c r="T3" s="771"/>
      <c r="U3" s="771"/>
    </row>
    <row r="4" spans="3:21" x14ac:dyDescent="0.25">
      <c r="C4" s="771"/>
      <c r="D4" s="771"/>
      <c r="E4" s="771"/>
      <c r="F4" s="771"/>
      <c r="G4" s="771"/>
      <c r="H4" s="771"/>
      <c r="I4" s="771"/>
      <c r="J4" s="771"/>
      <c r="K4" s="771"/>
      <c r="L4" s="771"/>
      <c r="M4" s="771"/>
      <c r="N4" s="771"/>
      <c r="O4" s="771"/>
      <c r="P4" s="771"/>
      <c r="Q4" s="771"/>
      <c r="R4" s="771"/>
      <c r="S4" s="771"/>
      <c r="T4" s="771"/>
      <c r="U4" s="771"/>
    </row>
    <row r="5" spans="3:21" x14ac:dyDescent="0.25">
      <c r="C5" s="771"/>
      <c r="D5" s="862"/>
      <c r="E5" s="771"/>
      <c r="F5" s="862"/>
      <c r="G5" s="771"/>
      <c r="H5" s="771"/>
      <c r="I5" s="771"/>
      <c r="J5" s="771"/>
      <c r="K5" s="771"/>
      <c r="L5" s="862"/>
      <c r="M5" s="771"/>
      <c r="N5" s="862"/>
      <c r="O5" s="771"/>
      <c r="P5" s="771"/>
      <c r="Q5" s="771"/>
      <c r="R5" s="771"/>
      <c r="S5" s="771"/>
      <c r="T5" s="771"/>
      <c r="U5" s="771"/>
    </row>
    <row r="6" spans="3:21" ht="24" x14ac:dyDescent="0.25">
      <c r="C6" s="771"/>
      <c r="D6" s="865" t="s">
        <v>541</v>
      </c>
      <c r="E6" s="796"/>
      <c r="F6" s="865" t="s">
        <v>538</v>
      </c>
      <c r="G6" s="796"/>
      <c r="H6" s="796" t="s">
        <v>539</v>
      </c>
      <c r="I6" s="796"/>
      <c r="J6" s="796" t="s">
        <v>540</v>
      </c>
      <c r="K6" s="796"/>
      <c r="L6" s="865" t="s">
        <v>552</v>
      </c>
      <c r="M6" s="796"/>
      <c r="N6" s="865" t="s">
        <v>553</v>
      </c>
      <c r="O6" s="771"/>
      <c r="P6" s="771"/>
      <c r="Q6" s="771"/>
      <c r="R6" s="771"/>
      <c r="S6" s="771"/>
      <c r="T6" s="771"/>
      <c r="U6" s="771"/>
    </row>
    <row r="7" spans="3:21" ht="23.25" customHeight="1" x14ac:dyDescent="0.25">
      <c r="C7" s="771"/>
      <c r="D7" s="862"/>
      <c r="E7" s="771"/>
      <c r="F7" s="862"/>
      <c r="G7" s="771"/>
      <c r="H7" s="771"/>
      <c r="I7" s="771"/>
      <c r="J7" s="771"/>
      <c r="K7" s="771"/>
      <c r="L7" s="862"/>
      <c r="M7" s="771"/>
      <c r="N7" s="862"/>
      <c r="O7" s="771"/>
      <c r="P7" s="771"/>
      <c r="Q7" s="771"/>
      <c r="R7" s="771"/>
      <c r="S7" s="771"/>
      <c r="T7" s="771"/>
      <c r="U7" s="771"/>
    </row>
    <row r="8" spans="3:21" ht="38.25" customHeight="1" x14ac:dyDescent="0.25">
      <c r="C8" s="860"/>
      <c r="D8" s="874" t="s">
        <v>542</v>
      </c>
      <c r="E8" s="861"/>
      <c r="F8" s="869" t="s">
        <v>559</v>
      </c>
      <c r="G8" s="861"/>
      <c r="H8" s="871" t="s">
        <v>548</v>
      </c>
      <c r="I8" s="861"/>
      <c r="J8" s="873" t="s">
        <v>550</v>
      </c>
      <c r="K8" s="861"/>
      <c r="L8" s="864" t="s">
        <v>700</v>
      </c>
      <c r="M8" s="1099"/>
      <c r="N8" s="866" t="s">
        <v>359</v>
      </c>
      <c r="O8" s="771"/>
      <c r="P8" s="771"/>
      <c r="Q8" s="771"/>
      <c r="R8" s="771"/>
      <c r="S8" s="771"/>
      <c r="T8" s="771"/>
      <c r="U8" s="771"/>
    </row>
    <row r="9" spans="3:21" ht="23.25" customHeight="1" x14ac:dyDescent="0.25">
      <c r="C9" s="860"/>
      <c r="D9" s="863"/>
      <c r="E9" s="861"/>
      <c r="F9" s="870"/>
      <c r="G9" s="861"/>
      <c r="H9" s="872"/>
      <c r="I9" s="861"/>
      <c r="J9" s="861"/>
      <c r="K9" s="861"/>
      <c r="L9" s="870"/>
      <c r="M9" s="1099"/>
      <c r="N9" s="1502"/>
      <c r="O9" s="771"/>
      <c r="P9" s="771"/>
      <c r="Q9" s="771"/>
      <c r="R9" s="771"/>
      <c r="S9" s="771"/>
      <c r="T9" s="771"/>
      <c r="U9" s="771"/>
    </row>
    <row r="10" spans="3:21" ht="38.25" customHeight="1" x14ac:dyDescent="0.25">
      <c r="C10" s="860"/>
      <c r="D10" s="861"/>
      <c r="E10" s="861"/>
      <c r="F10" s="869" t="s">
        <v>558</v>
      </c>
      <c r="G10" s="861"/>
      <c r="H10" s="871" t="s">
        <v>697</v>
      </c>
      <c r="I10" s="861"/>
      <c r="J10" s="873" t="s">
        <v>551</v>
      </c>
      <c r="K10" s="861"/>
      <c r="L10" s="864" t="s">
        <v>535</v>
      </c>
      <c r="M10" s="1099"/>
      <c r="N10" s="875" t="s">
        <v>556</v>
      </c>
      <c r="O10" s="771"/>
      <c r="P10" s="771"/>
      <c r="Q10" s="771"/>
      <c r="R10" s="771"/>
      <c r="S10" s="771"/>
      <c r="T10" s="771"/>
      <c r="U10" s="771"/>
    </row>
    <row r="11" spans="3:21" ht="23.25" customHeight="1" x14ac:dyDescent="0.25">
      <c r="C11" s="860"/>
      <c r="D11" s="861"/>
      <c r="E11" s="861"/>
      <c r="F11" s="870"/>
      <c r="G11" s="861"/>
      <c r="H11" s="861"/>
      <c r="I11" s="861"/>
      <c r="J11" s="861"/>
      <c r="K11" s="861"/>
      <c r="L11" s="870"/>
      <c r="M11" s="1099"/>
      <c r="N11" s="870"/>
      <c r="O11" s="771"/>
      <c r="P11" s="771"/>
      <c r="Q11" s="771"/>
      <c r="R11" s="771"/>
      <c r="S11" s="771"/>
      <c r="T11" s="771"/>
      <c r="U11" s="771"/>
    </row>
    <row r="12" spans="3:21" ht="38.25" customHeight="1" x14ac:dyDescent="0.25">
      <c r="C12" s="860"/>
      <c r="D12" s="861"/>
      <c r="E12" s="861"/>
      <c r="F12" s="869" t="s">
        <v>545</v>
      </c>
      <c r="G12" s="861"/>
      <c r="H12" s="871" t="s">
        <v>696</v>
      </c>
      <c r="I12" s="861"/>
      <c r="J12" s="861"/>
      <c r="K12" s="861"/>
      <c r="L12" s="864" t="s">
        <v>554</v>
      </c>
      <c r="M12" s="1099"/>
      <c r="N12" s="875" t="s">
        <v>557</v>
      </c>
      <c r="O12" s="771"/>
      <c r="P12" s="771"/>
      <c r="Q12" s="771"/>
      <c r="R12" s="771"/>
      <c r="S12" s="771"/>
      <c r="T12" s="771"/>
      <c r="U12" s="771"/>
    </row>
    <row r="13" spans="3:21" ht="23.25" customHeight="1" x14ac:dyDescent="0.25">
      <c r="C13" s="860"/>
      <c r="D13" s="861"/>
      <c r="E13" s="861"/>
      <c r="F13" s="870"/>
      <c r="G13" s="861"/>
      <c r="H13" s="861"/>
      <c r="I13" s="861"/>
      <c r="J13" s="861"/>
      <c r="K13" s="861"/>
      <c r="L13" s="870"/>
      <c r="M13" s="1099"/>
      <c r="N13" s="1100"/>
      <c r="O13" s="771"/>
      <c r="P13" s="771"/>
      <c r="Q13" s="771"/>
      <c r="R13" s="771"/>
      <c r="S13" s="771"/>
      <c r="T13" s="771"/>
      <c r="U13" s="771"/>
    </row>
    <row r="14" spans="3:21" ht="38.25" customHeight="1" x14ac:dyDescent="0.25">
      <c r="C14" s="860"/>
      <c r="D14" s="861"/>
      <c r="E14" s="861"/>
      <c r="F14" s="869" t="s">
        <v>546</v>
      </c>
      <c r="G14" s="861"/>
      <c r="H14" s="861"/>
      <c r="I14" s="861"/>
      <c r="J14" s="861"/>
      <c r="K14" s="861"/>
      <c r="L14" s="864" t="s">
        <v>555</v>
      </c>
      <c r="M14" s="1099"/>
      <c r="N14" s="860"/>
      <c r="O14" s="771"/>
      <c r="P14" s="771"/>
      <c r="Q14" s="771"/>
      <c r="R14" s="771"/>
      <c r="S14" s="771"/>
      <c r="T14" s="771"/>
      <c r="U14" s="771"/>
    </row>
    <row r="15" spans="3:21" ht="23.25" customHeight="1" x14ac:dyDescent="0.25">
      <c r="C15" s="860"/>
      <c r="D15" s="861"/>
      <c r="E15" s="861"/>
      <c r="F15" s="870"/>
      <c r="G15" s="861"/>
      <c r="H15" s="861"/>
      <c r="I15" s="861"/>
      <c r="J15" s="861"/>
      <c r="K15" s="861"/>
      <c r="L15" s="870"/>
      <c r="M15" s="1099"/>
      <c r="O15" s="771"/>
      <c r="P15" s="771"/>
      <c r="Q15" s="771"/>
      <c r="R15" s="771"/>
      <c r="S15" s="771"/>
      <c r="T15" s="771"/>
      <c r="U15" s="771"/>
    </row>
    <row r="16" spans="3:21" ht="38.25" customHeight="1" x14ac:dyDescent="0.25">
      <c r="C16" s="860"/>
      <c r="D16" s="861"/>
      <c r="E16" s="861"/>
      <c r="F16" s="869" t="s">
        <v>560</v>
      </c>
      <c r="G16" s="861"/>
      <c r="H16" s="861"/>
      <c r="I16" s="861"/>
      <c r="J16" s="861"/>
      <c r="K16" s="861"/>
      <c r="L16" s="864" t="s">
        <v>561</v>
      </c>
      <c r="M16" s="1099"/>
      <c r="O16" s="771"/>
      <c r="P16" s="771"/>
      <c r="Q16" s="771"/>
      <c r="R16" s="771"/>
      <c r="S16" s="771"/>
      <c r="T16" s="771"/>
      <c r="U16" s="771"/>
    </row>
    <row r="17" spans="3:21" ht="23.25" customHeight="1" x14ac:dyDescent="0.25">
      <c r="C17" s="860"/>
      <c r="D17" s="861"/>
      <c r="E17" s="861"/>
      <c r="F17" s="863"/>
      <c r="G17" s="861"/>
      <c r="H17" s="861"/>
      <c r="I17" s="861"/>
      <c r="J17" s="861"/>
      <c r="K17" s="861"/>
      <c r="L17" s="863"/>
      <c r="M17" s="860"/>
      <c r="O17" s="771"/>
      <c r="P17" s="771"/>
      <c r="Q17" s="771"/>
      <c r="R17" s="771"/>
      <c r="S17" s="771"/>
      <c r="T17" s="771"/>
      <c r="U17" s="771"/>
    </row>
    <row r="18" spans="3:21" ht="38.25" customHeight="1" x14ac:dyDescent="0.25">
      <c r="C18" s="860"/>
      <c r="D18" s="861"/>
      <c r="E18" s="861"/>
      <c r="F18" s="861"/>
      <c r="G18" s="861"/>
      <c r="H18" s="861"/>
      <c r="I18" s="861"/>
      <c r="J18" s="861"/>
      <c r="K18" s="861"/>
      <c r="L18" s="861"/>
      <c r="M18" s="860"/>
      <c r="N18" s="860"/>
      <c r="O18" s="771"/>
      <c r="P18" s="771"/>
      <c r="Q18" s="771"/>
      <c r="R18" s="771"/>
      <c r="S18" s="771"/>
      <c r="T18" s="771"/>
      <c r="U18" s="771"/>
    </row>
    <row r="19" spans="3:21" x14ac:dyDescent="0.25">
      <c r="C19" s="860"/>
      <c r="D19" s="861"/>
      <c r="E19" s="861"/>
      <c r="F19" s="861"/>
      <c r="G19" s="861"/>
      <c r="H19" s="861"/>
      <c r="I19" s="861"/>
      <c r="J19" s="861"/>
      <c r="K19" s="861"/>
      <c r="L19" s="861"/>
      <c r="M19" s="860"/>
      <c r="N19" s="860"/>
      <c r="O19" s="771"/>
      <c r="P19" s="771"/>
      <c r="Q19" s="771"/>
      <c r="R19" s="771"/>
      <c r="S19" s="771"/>
      <c r="T19" s="771"/>
      <c r="U19" s="771"/>
    </row>
    <row r="20" spans="3:21" x14ac:dyDescent="0.25">
      <c r="C20" s="860"/>
      <c r="D20" s="860"/>
      <c r="E20" s="860"/>
      <c r="F20" s="860"/>
      <c r="G20" s="860"/>
      <c r="H20" s="860"/>
      <c r="I20" s="860"/>
      <c r="J20" s="860"/>
      <c r="K20" s="860"/>
      <c r="L20" s="860"/>
      <c r="M20" s="860"/>
      <c r="N20" s="860"/>
      <c r="O20" s="771"/>
      <c r="P20" s="771"/>
      <c r="Q20" s="771"/>
      <c r="R20" s="771"/>
      <c r="S20" s="771"/>
      <c r="T20" s="771"/>
      <c r="U20" s="771"/>
    </row>
    <row r="21" spans="3:21" x14ac:dyDescent="0.25">
      <c r="C21" s="771"/>
      <c r="D21" s="771"/>
      <c r="E21" s="771"/>
      <c r="F21" s="771"/>
      <c r="G21" s="771"/>
      <c r="H21" s="771"/>
      <c r="I21" s="771"/>
      <c r="J21" s="771"/>
      <c r="K21" s="771"/>
      <c r="L21" s="771"/>
      <c r="M21" s="771"/>
      <c r="N21" s="771"/>
      <c r="O21" s="771"/>
      <c r="P21" s="771"/>
      <c r="Q21" s="771"/>
      <c r="R21" s="771"/>
      <c r="S21" s="771"/>
      <c r="T21" s="771"/>
      <c r="U21" s="771"/>
    </row>
    <row r="22" spans="3:21" x14ac:dyDescent="0.25">
      <c r="C22" s="771"/>
      <c r="D22" s="771"/>
      <c r="E22" s="771"/>
      <c r="F22" s="771"/>
      <c r="G22" s="771"/>
      <c r="H22" s="771"/>
      <c r="I22" s="771"/>
      <c r="J22" s="771"/>
      <c r="K22" s="771"/>
      <c r="L22" s="771"/>
      <c r="M22" s="771"/>
      <c r="N22" s="771"/>
      <c r="O22" s="771"/>
      <c r="P22" s="771"/>
      <c r="Q22" s="771"/>
      <c r="R22" s="771"/>
      <c r="S22" s="771"/>
      <c r="T22" s="771"/>
      <c r="U22" s="771"/>
    </row>
    <row r="23" spans="3:21" x14ac:dyDescent="0.25">
      <c r="C23" s="771"/>
      <c r="D23" s="771"/>
      <c r="E23" s="771"/>
      <c r="F23" s="771"/>
      <c r="G23" s="771"/>
      <c r="H23" s="771"/>
      <c r="I23" s="771"/>
      <c r="J23" s="771"/>
      <c r="K23" s="771"/>
      <c r="L23" s="771"/>
      <c r="M23" s="771"/>
      <c r="N23" s="771"/>
      <c r="O23" s="771"/>
      <c r="P23" s="771"/>
      <c r="Q23" s="771"/>
      <c r="R23" s="771"/>
      <c r="S23" s="771"/>
      <c r="T23" s="771"/>
      <c r="U23" s="771"/>
    </row>
    <row r="24" spans="3:21" x14ac:dyDescent="0.25">
      <c r="C24" s="771"/>
      <c r="D24" s="771"/>
      <c r="E24" s="771"/>
      <c r="F24" s="771"/>
      <c r="G24" s="771"/>
      <c r="H24" s="771"/>
      <c r="I24" s="771"/>
      <c r="J24" s="771"/>
      <c r="K24" s="771"/>
      <c r="L24" s="771"/>
      <c r="M24" s="771"/>
      <c r="N24" s="771"/>
      <c r="O24" s="771"/>
      <c r="P24" s="771"/>
      <c r="Q24" s="771"/>
      <c r="R24" s="771"/>
      <c r="S24" s="771"/>
      <c r="T24" s="771"/>
      <c r="U24" s="771"/>
    </row>
    <row r="25" spans="3:21" x14ac:dyDescent="0.25">
      <c r="C25" s="771"/>
      <c r="D25" s="771"/>
      <c r="E25" s="771"/>
      <c r="F25" s="771"/>
      <c r="G25" s="771"/>
      <c r="H25" s="771"/>
      <c r="I25" s="771"/>
      <c r="J25" s="771"/>
      <c r="K25" s="771"/>
      <c r="L25" s="771"/>
      <c r="M25" s="771"/>
      <c r="N25" s="771"/>
      <c r="O25" s="771"/>
      <c r="P25" s="771"/>
      <c r="Q25" s="771"/>
      <c r="R25" s="771"/>
      <c r="S25" s="771"/>
      <c r="T25" s="771"/>
      <c r="U25" s="771"/>
    </row>
    <row r="26" spans="3:21" x14ac:dyDescent="0.25">
      <c r="C26" s="771"/>
      <c r="D26" s="771"/>
      <c r="E26" s="771"/>
      <c r="F26" s="771"/>
      <c r="G26" s="771"/>
      <c r="H26" s="771"/>
      <c r="I26" s="771"/>
      <c r="J26" s="771"/>
      <c r="K26" s="771"/>
      <c r="L26" s="771"/>
      <c r="M26" s="771"/>
      <c r="N26" s="771"/>
      <c r="O26" s="771"/>
      <c r="P26" s="771"/>
      <c r="Q26" s="771"/>
      <c r="R26" s="771"/>
      <c r="S26" s="771"/>
      <c r="T26" s="771"/>
      <c r="U26" s="771"/>
    </row>
    <row r="27" spans="3:21" x14ac:dyDescent="0.25">
      <c r="C27" s="771"/>
      <c r="D27" s="771"/>
      <c r="E27" s="771"/>
      <c r="F27" s="771"/>
      <c r="G27" s="771"/>
      <c r="H27" s="771"/>
      <c r="I27" s="771"/>
      <c r="J27" s="771"/>
      <c r="K27" s="771"/>
      <c r="L27" s="771"/>
      <c r="M27" s="771"/>
      <c r="N27" s="771"/>
      <c r="O27" s="771"/>
      <c r="P27" s="771"/>
      <c r="Q27" s="771"/>
      <c r="R27" s="771"/>
      <c r="S27" s="771"/>
      <c r="T27" s="771"/>
      <c r="U27" s="771"/>
    </row>
    <row r="28" spans="3:21" x14ac:dyDescent="0.25">
      <c r="C28" s="771"/>
      <c r="D28" s="771"/>
      <c r="E28" s="771"/>
      <c r="F28" s="771"/>
      <c r="G28" s="771"/>
      <c r="H28" s="771"/>
      <c r="I28" s="771"/>
      <c r="J28" s="771"/>
      <c r="K28" s="771"/>
      <c r="L28" s="771"/>
      <c r="M28" s="771"/>
      <c r="N28" s="771"/>
      <c r="O28" s="771"/>
      <c r="P28" s="771"/>
      <c r="Q28" s="771"/>
      <c r="R28" s="771"/>
      <c r="S28" s="771"/>
      <c r="T28" s="771"/>
      <c r="U28" s="771"/>
    </row>
    <row r="29" spans="3:21" x14ac:dyDescent="0.25">
      <c r="C29" s="771"/>
      <c r="D29" s="771"/>
      <c r="E29" s="771"/>
      <c r="F29" s="771"/>
      <c r="G29" s="771"/>
      <c r="H29" s="771"/>
      <c r="I29" s="771"/>
      <c r="J29" s="771"/>
      <c r="K29" s="771"/>
      <c r="L29" s="771"/>
      <c r="M29" s="771"/>
      <c r="N29" s="771"/>
      <c r="O29" s="771"/>
      <c r="P29" s="771"/>
      <c r="Q29" s="771"/>
      <c r="R29" s="771"/>
      <c r="S29" s="771"/>
      <c r="T29" s="771"/>
      <c r="U29" s="771"/>
    </row>
    <row r="30" spans="3:21" x14ac:dyDescent="0.25">
      <c r="C30" s="771"/>
      <c r="D30" s="771"/>
      <c r="E30" s="771"/>
      <c r="F30" s="771"/>
      <c r="G30" s="771"/>
      <c r="H30" s="771"/>
      <c r="I30" s="771"/>
      <c r="J30" s="771"/>
      <c r="K30" s="771"/>
      <c r="L30" s="771"/>
      <c r="M30" s="771"/>
      <c r="N30" s="771"/>
      <c r="O30" s="771"/>
      <c r="P30" s="771"/>
      <c r="Q30" s="771"/>
      <c r="R30" s="771"/>
      <c r="S30" s="771"/>
      <c r="T30" s="771"/>
      <c r="U30" s="771"/>
    </row>
    <row r="31" spans="3:21" x14ac:dyDescent="0.25">
      <c r="C31" s="771"/>
      <c r="D31" s="771"/>
      <c r="E31" s="771"/>
      <c r="F31" s="771"/>
      <c r="G31" s="771"/>
      <c r="H31" s="771"/>
      <c r="I31" s="771"/>
      <c r="J31" s="771"/>
      <c r="K31" s="771"/>
      <c r="L31" s="771"/>
      <c r="M31" s="771"/>
      <c r="N31" s="771"/>
      <c r="O31" s="771"/>
      <c r="P31" s="771"/>
      <c r="Q31" s="771"/>
      <c r="R31" s="771"/>
      <c r="S31" s="771"/>
      <c r="T31" s="771"/>
      <c r="U31" s="771"/>
    </row>
    <row r="32" spans="3:21" x14ac:dyDescent="0.25">
      <c r="C32" s="771"/>
      <c r="D32" s="771"/>
      <c r="E32" s="771"/>
      <c r="F32" s="771"/>
      <c r="G32" s="771"/>
      <c r="H32" s="771"/>
      <c r="I32" s="771"/>
      <c r="J32" s="771"/>
      <c r="K32" s="771"/>
      <c r="L32" s="771"/>
      <c r="M32" s="771"/>
      <c r="N32" s="771"/>
      <c r="O32" s="771"/>
      <c r="P32" s="771"/>
      <c r="Q32" s="771"/>
      <c r="R32" s="771"/>
      <c r="S32" s="771"/>
      <c r="T32" s="771"/>
      <c r="U32" s="771"/>
    </row>
    <row r="33" spans="3:21" x14ac:dyDescent="0.25">
      <c r="C33" s="771"/>
      <c r="D33" s="771"/>
      <c r="E33" s="771"/>
      <c r="F33" s="771"/>
      <c r="G33" s="771"/>
      <c r="H33" s="771"/>
      <c r="I33" s="771"/>
      <c r="J33" s="771"/>
      <c r="K33" s="771"/>
      <c r="L33" s="771"/>
      <c r="M33" s="771"/>
      <c r="N33" s="771"/>
      <c r="O33" s="771"/>
      <c r="P33" s="771"/>
      <c r="Q33" s="771"/>
      <c r="R33" s="771"/>
      <c r="S33" s="771"/>
      <c r="T33" s="771"/>
      <c r="U33" s="771"/>
    </row>
    <row r="34" spans="3:21" x14ac:dyDescent="0.25">
      <c r="C34" s="771"/>
      <c r="D34" s="771"/>
      <c r="E34" s="771"/>
      <c r="F34" s="771"/>
      <c r="G34" s="771"/>
      <c r="H34" s="771"/>
      <c r="I34" s="771"/>
      <c r="J34" s="771"/>
      <c r="K34" s="771"/>
      <c r="L34" s="771"/>
      <c r="M34" s="771"/>
      <c r="N34" s="771"/>
      <c r="O34" s="771"/>
      <c r="P34" s="771"/>
      <c r="Q34" s="771"/>
      <c r="R34" s="771"/>
      <c r="S34" s="771"/>
      <c r="T34" s="771"/>
      <c r="U34" s="771"/>
    </row>
  </sheetData>
  <sheetProtection algorithmName="SHA-512" hashValue="34W8StbNGEBSEQO1QvWTRBx7nEuPRASTqL4JlBmFx2lJmN6SjCyLnqIfIcWmKrqXe3BC8fio2SP7bOlFHR1E7A==" saltValue="Yg1ZMouGGoyfHI6Of2in5w==" spinCount="100000" sheet="1" objects="1" scenarios="1"/>
  <hyperlinks>
    <hyperlink ref="L8" location="'11. Resumo e Forma de Financ.'!A1" display="Resumo da Operação" xr:uid="{00000000-0004-0000-1400-000000000000}"/>
    <hyperlink ref="L10" location="'AP.2. Quadro de Despesa'!A1" display="Quadro de Despesa" xr:uid="{00000000-0004-0000-1400-000001000000}"/>
    <hyperlink ref="L12" location="'AP.5. Critérios de seleção e MP'!A1" display="Critérios de Seleção e Mérito da Operação" xr:uid="{00000000-0004-0000-1400-000002000000}"/>
    <hyperlink ref="L14" location="'AP.1. Indicadores'!A1" display="Indicadores" xr:uid="{00000000-0004-0000-1400-000003000000}"/>
    <hyperlink ref="L16" location="'AP.6. Plano de Reembolsos'!A1" display="'AP.6. Plano de Reembolsos'!A1" xr:uid="{00000000-0004-0000-1400-000004000000}"/>
    <hyperlink ref="N8" location="'0.Ajuda'!A1" display="Ajuda" xr:uid="{00000000-0004-0000-1400-000005000000}"/>
    <hyperlink ref="F8" location="'2. Medidas a) i)'!A1" display="'2. Medidas a) i)'!A1" xr:uid="{00000000-0004-0000-1400-000006000000}"/>
    <hyperlink ref="F10" location="'3. Medidas a) ii)'!A1" display="'3. Medidas a) ii)'!A1" xr:uid="{00000000-0004-0000-1400-000007000000}"/>
    <hyperlink ref="F12" location="'4. Medidas a) iii)'!A1" display="Sistemas Técnicos Instalados" xr:uid="{00000000-0004-0000-1400-000008000000}"/>
    <hyperlink ref="F14" location="'5. Medidas a) iv)'!A1" display="Iluminação" xr:uid="{00000000-0004-0000-1400-000009000000}"/>
    <hyperlink ref="F16" location="'6. Medidas a) v)'!A1" display="'6. Medidas a) v)'!A1" xr:uid="{00000000-0004-0000-1400-00000A000000}"/>
    <hyperlink ref="H8" location="'7. Medidas b) i)'!A1" display="Solar Térmico" xr:uid="{00000000-0004-0000-1400-00000B000000}"/>
    <hyperlink ref="H10" location="'8. Medidas b) ii)'!A1" display="Solar Fotovoltaico" xr:uid="{00000000-0004-0000-1400-00000C000000}"/>
    <hyperlink ref="J8" location="'9. Medidas c)'!A1" display="Auditorias Energéticas" xr:uid="{00000000-0004-0000-1400-00000D000000}"/>
    <hyperlink ref="J10" location="'10. Outras Despesas art. 7º'!A1" display="Outras Despesas" xr:uid="{00000000-0004-0000-1400-00000E000000}"/>
    <hyperlink ref="D8" location="'1. Identificação Ben. Oper.'!A1" display="Identificação do Beneficiário e da Operação" xr:uid="{00000000-0004-0000-1400-00000F000000}"/>
    <hyperlink ref="N10" location="'AP.7. Valores-Padrão'!A1" display="Valores Padrão" xr:uid="{00000000-0004-0000-1400-000010000000}"/>
    <hyperlink ref="N12" location="'AP.8. Fatores de conversão'!A1" display="Fatores de Conversão" xr:uid="{00000000-0004-0000-1400-000011000000}"/>
    <hyperlink ref="H12" location="'4. Medidas a) iii)'!D21" display="Biomassa" xr:uid="{C290BBE4-A428-45DE-8647-46DC2E953F4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BH112"/>
  <sheetViews>
    <sheetView showGridLines="0" zoomScale="70" zoomScaleNormal="70" workbookViewId="0">
      <selection activeCell="L2" sqref="L2"/>
    </sheetView>
  </sheetViews>
  <sheetFormatPr defaultColWidth="9.140625" defaultRowHeight="15" x14ac:dyDescent="0.25"/>
  <cols>
    <col min="1" max="2" width="9.140625" style="3"/>
    <col min="3" max="3" width="11.5703125" style="1" customWidth="1"/>
    <col min="4" max="4" width="41.85546875" style="3" customWidth="1"/>
    <col min="5" max="5" width="21.7109375" style="3" customWidth="1"/>
    <col min="6" max="6" width="62.28515625" style="3" customWidth="1"/>
    <col min="7" max="7" width="33.7109375" style="3" customWidth="1"/>
    <col min="8" max="15" width="13.5703125" style="3" customWidth="1"/>
    <col min="16" max="16" width="18.42578125" style="3" customWidth="1"/>
    <col min="17" max="20" width="13.5703125" style="3" customWidth="1"/>
    <col min="21" max="22" width="17.42578125" style="3" customWidth="1"/>
    <col min="23" max="23" width="13.5703125" style="3" customWidth="1"/>
    <col min="24" max="24" width="18.7109375" style="3" customWidth="1"/>
    <col min="25" max="26" width="13.5703125" style="3" customWidth="1"/>
    <col min="27" max="27" width="13.5703125" style="4" customWidth="1"/>
    <col min="28" max="28" width="19.7109375" style="4" customWidth="1"/>
    <col min="29" max="32" width="13.5703125" style="3" customWidth="1"/>
    <col min="33" max="33" width="17.7109375" style="3" customWidth="1"/>
    <col min="34" max="34" width="21.28515625" style="3" customWidth="1"/>
    <col min="35" max="35" width="17.28515625" style="3" customWidth="1"/>
    <col min="36" max="36" width="18.85546875" style="3" customWidth="1"/>
    <col min="37" max="37" width="21" style="3" customWidth="1"/>
    <col min="38" max="41" width="16.85546875" style="3" customWidth="1"/>
    <col min="42" max="42" width="27.42578125" style="3" customWidth="1"/>
    <col min="43" max="43" width="27.42578125" style="3" hidden="1" customWidth="1"/>
    <col min="44" max="44" width="27.42578125" style="3" customWidth="1"/>
    <col min="45" max="45" width="21.5703125" style="3" customWidth="1"/>
    <col min="46" max="46" width="16.85546875" style="3" customWidth="1"/>
    <col min="47" max="47" width="13.5703125" style="3" customWidth="1"/>
    <col min="48" max="48" width="11.85546875" style="3" customWidth="1"/>
    <col min="49" max="51" width="9.140625" style="3"/>
    <col min="52" max="52" width="18.5703125" style="3" customWidth="1"/>
    <col min="53" max="53" width="25.7109375" style="3" customWidth="1"/>
    <col min="54" max="57" width="18.5703125" style="3" customWidth="1"/>
    <col min="58" max="61" width="11.28515625" style="3" customWidth="1"/>
    <col min="62" max="16384" width="9.140625" style="3"/>
  </cols>
  <sheetData>
    <row r="1" spans="2:60" ht="23.25" customHeight="1" x14ac:dyDescent="0.25">
      <c r="C1" s="3"/>
    </row>
    <row r="2" spans="2:60" ht="34.5" customHeight="1" x14ac:dyDescent="0.25">
      <c r="B2" s="884"/>
      <c r="C2" s="885"/>
      <c r="D2" s="883" t="s">
        <v>697</v>
      </c>
      <c r="F2" s="770"/>
      <c r="J2" s="867" t="s">
        <v>359</v>
      </c>
      <c r="L2" s="868" t="s">
        <v>562</v>
      </c>
      <c r="N2" s="868" t="s">
        <v>535</v>
      </c>
      <c r="P2" s="868" t="s">
        <v>552</v>
      </c>
    </row>
    <row r="3" spans="2:60" ht="15.75" thickBot="1" x14ac:dyDescent="0.3">
      <c r="B3" s="634"/>
      <c r="D3" s="770"/>
      <c r="F3" s="770"/>
    </row>
    <row r="4" spans="2:60" x14ac:dyDescent="0.25">
      <c r="B4" s="56"/>
      <c r="C4" s="57"/>
      <c r="D4" s="7"/>
      <c r="E4" s="7"/>
      <c r="F4" s="7"/>
      <c r="G4" s="7"/>
      <c r="H4" s="7"/>
      <c r="I4" s="7"/>
      <c r="J4" s="7"/>
      <c r="K4" s="7"/>
      <c r="L4" s="7"/>
      <c r="M4" s="7"/>
      <c r="N4" s="7"/>
      <c r="O4" s="7"/>
      <c r="P4" s="7"/>
      <c r="Q4" s="7"/>
      <c r="R4" s="7"/>
      <c r="S4" s="7"/>
      <c r="T4" s="7"/>
      <c r="U4" s="7"/>
      <c r="V4" s="7"/>
      <c r="W4" s="7"/>
      <c r="X4" s="7"/>
      <c r="Y4" s="7"/>
      <c r="Z4" s="7"/>
      <c r="AA4" s="58"/>
      <c r="AB4" s="58"/>
      <c r="AC4" s="7"/>
      <c r="AD4" s="7"/>
      <c r="AE4" s="7"/>
      <c r="AF4" s="7"/>
      <c r="AG4" s="7"/>
      <c r="AH4" s="7"/>
      <c r="AI4" s="7"/>
      <c r="AJ4" s="7"/>
      <c r="AK4" s="7"/>
      <c r="AL4" s="7"/>
      <c r="AM4" s="7"/>
      <c r="AN4" s="7"/>
      <c r="AO4" s="7"/>
      <c r="AP4" s="7"/>
      <c r="AQ4" s="7"/>
      <c r="AR4" s="7"/>
      <c r="AS4" s="7"/>
      <c r="AT4" s="7"/>
      <c r="AU4" s="7"/>
      <c r="AV4" s="8"/>
    </row>
    <row r="5" spans="2:60" ht="21" x14ac:dyDescent="0.25">
      <c r="B5" s="15"/>
      <c r="C5" s="1624" t="s">
        <v>15</v>
      </c>
      <c r="D5" s="1624"/>
      <c r="E5" s="1624"/>
      <c r="F5" s="636"/>
      <c r="G5" s="701"/>
      <c r="H5" s="636"/>
      <c r="I5" s="636"/>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2"/>
    </row>
    <row r="6" spans="2:60" ht="50.25" customHeight="1" x14ac:dyDescent="0.25">
      <c r="B6" s="15"/>
      <c r="C6" s="1625" t="s">
        <v>145</v>
      </c>
      <c r="D6" s="1625"/>
      <c r="E6" s="1625"/>
      <c r="F6" s="1625"/>
      <c r="G6" s="1625"/>
      <c r="H6" s="1625"/>
      <c r="I6" s="1625"/>
      <c r="J6" s="11"/>
      <c r="K6" s="11"/>
      <c r="L6" s="11"/>
      <c r="M6" s="11"/>
      <c r="N6" s="11"/>
      <c r="O6" s="11"/>
      <c r="P6" s="11"/>
      <c r="Q6" s="11"/>
      <c r="R6" s="11"/>
      <c r="S6" s="11"/>
      <c r="T6" s="11"/>
      <c r="U6" s="11"/>
      <c r="V6" s="11"/>
      <c r="W6" s="11"/>
      <c r="X6" s="11"/>
      <c r="Y6" s="11"/>
      <c r="Z6" s="11"/>
      <c r="AA6" s="36"/>
      <c r="AB6" s="36"/>
      <c r="AC6" s="11"/>
      <c r="AD6" s="11"/>
      <c r="AE6" s="11"/>
      <c r="AF6" s="11"/>
      <c r="AG6" s="11"/>
      <c r="AH6" s="11"/>
      <c r="AI6" s="11"/>
      <c r="AJ6" s="11"/>
      <c r="AK6" s="11"/>
      <c r="AL6" s="11"/>
      <c r="AM6" s="11"/>
      <c r="AN6" s="11"/>
      <c r="AO6" s="11"/>
      <c r="AP6" s="11"/>
      <c r="AQ6" s="11"/>
      <c r="AR6" s="11"/>
      <c r="AS6" s="11"/>
      <c r="AT6" s="11"/>
      <c r="AU6" s="11"/>
      <c r="AV6" s="12"/>
    </row>
    <row r="7" spans="2:60" ht="38.25" customHeight="1" thickBot="1" x14ac:dyDescent="0.3">
      <c r="B7" s="15"/>
      <c r="C7" s="1626" t="s">
        <v>17</v>
      </c>
      <c r="D7" s="1626"/>
      <c r="E7" s="1626"/>
      <c r="F7" s="637"/>
      <c r="G7" s="702"/>
      <c r="H7" s="637"/>
      <c r="I7" s="637"/>
      <c r="J7" s="11"/>
      <c r="K7" s="11"/>
      <c r="L7" s="11"/>
      <c r="M7" s="11"/>
      <c r="N7" s="11"/>
      <c r="O7" s="11"/>
      <c r="P7" s="11"/>
      <c r="Q7" s="11"/>
      <c r="R7" s="11"/>
      <c r="S7" s="11"/>
      <c r="T7" s="11"/>
      <c r="U7" s="11"/>
      <c r="V7" s="11"/>
      <c r="W7" s="11"/>
      <c r="X7" s="11"/>
      <c r="Y7" s="11"/>
      <c r="Z7" s="11"/>
      <c r="AA7" s="36"/>
      <c r="AB7" s="36"/>
      <c r="AC7" s="11"/>
      <c r="AD7" s="11"/>
      <c r="AE7" s="11"/>
      <c r="AF7" s="11"/>
      <c r="AG7" s="11"/>
      <c r="AH7" s="11"/>
      <c r="AI7" s="11"/>
      <c r="AJ7" s="11"/>
      <c r="AK7" s="11"/>
      <c r="AL7" s="11"/>
      <c r="AM7" s="11"/>
      <c r="AN7" s="11"/>
      <c r="AO7" s="11"/>
      <c r="AP7" s="11"/>
      <c r="AQ7" s="11"/>
      <c r="AR7" s="11"/>
      <c r="AS7" s="11"/>
      <c r="AT7" s="11"/>
      <c r="AU7" s="11"/>
      <c r="AV7" s="12"/>
      <c r="BD7" s="142"/>
      <c r="BE7" s="142"/>
      <c r="BF7" s="142"/>
      <c r="BG7" s="142"/>
    </row>
    <row r="8" spans="2:60" s="64" customFormat="1" ht="15.75" thickBot="1" x14ac:dyDescent="0.3">
      <c r="B8" s="60"/>
      <c r="C8" s="61"/>
      <c r="D8" s="62"/>
      <c r="E8" s="62"/>
      <c r="F8" s="62"/>
      <c r="G8" s="62"/>
      <c r="H8" s="62"/>
      <c r="I8" s="62"/>
      <c r="J8" s="1609" t="s">
        <v>651</v>
      </c>
      <c r="K8" s="1610"/>
      <c r="L8" s="1610"/>
      <c r="M8" s="1610"/>
      <c r="N8" s="1610"/>
      <c r="O8" s="1610"/>
      <c r="P8" s="1610"/>
      <c r="Q8" s="1610"/>
      <c r="R8" s="1610"/>
      <c r="S8" s="1610"/>
      <c r="T8" s="1610"/>
      <c r="U8" s="1610"/>
      <c r="V8" s="1610"/>
      <c r="W8" s="1610"/>
      <c r="X8" s="1611"/>
      <c r="Y8" s="1603" t="s">
        <v>0</v>
      </c>
      <c r="Z8" s="1604"/>
      <c r="AA8" s="1604"/>
      <c r="AB8" s="1604"/>
      <c r="AC8" s="1605"/>
      <c r="AD8" s="1594" t="s">
        <v>505</v>
      </c>
      <c r="AE8" s="1595"/>
      <c r="AF8" s="1595"/>
      <c r="AG8" s="1596"/>
      <c r="AH8" s="1600" t="s">
        <v>506</v>
      </c>
      <c r="AI8" s="1601"/>
      <c r="AJ8" s="1602"/>
      <c r="AK8" s="1120" t="s">
        <v>520</v>
      </c>
      <c r="AL8" s="11"/>
      <c r="AM8" s="11"/>
      <c r="AQ8" s="62"/>
      <c r="AR8" s="62"/>
      <c r="AS8" s="62"/>
      <c r="AT8" s="62"/>
      <c r="AU8" s="62"/>
      <c r="AV8" s="12"/>
      <c r="AX8" s="142"/>
      <c r="AY8" s="142"/>
    </row>
    <row r="9" spans="2:60" s="78" customFormat="1" ht="51.75" customHeight="1" thickBot="1" x14ac:dyDescent="0.3">
      <c r="B9" s="65"/>
      <c r="C9" s="66"/>
      <c r="D9" s="67"/>
      <c r="E9" s="67"/>
      <c r="F9" s="67"/>
      <c r="G9" s="67"/>
      <c r="H9" s="68" t="s">
        <v>679</v>
      </c>
      <c r="I9" s="209" t="s">
        <v>299</v>
      </c>
      <c r="J9" s="1724" t="s">
        <v>95</v>
      </c>
      <c r="K9" s="1725"/>
      <c r="L9" s="1725"/>
      <c r="M9" s="1725"/>
      <c r="N9" s="1725"/>
      <c r="O9" s="1726"/>
      <c r="P9" s="71" t="s">
        <v>57</v>
      </c>
      <c r="Q9" s="1608" t="s">
        <v>2</v>
      </c>
      <c r="R9" s="1608"/>
      <c r="S9" s="1389" t="s">
        <v>650</v>
      </c>
      <c r="T9" s="639" t="s">
        <v>97</v>
      </c>
      <c r="U9" s="73" t="s">
        <v>98</v>
      </c>
      <c r="V9" s="74" t="s">
        <v>58</v>
      </c>
      <c r="W9" s="75" t="s">
        <v>102</v>
      </c>
      <c r="X9" s="76" t="s">
        <v>103</v>
      </c>
      <c r="Y9" s="77" t="s">
        <v>109</v>
      </c>
      <c r="Z9" s="74" t="s">
        <v>67</v>
      </c>
      <c r="AA9" s="639" t="s">
        <v>245</v>
      </c>
      <c r="AB9" s="423" t="s">
        <v>272</v>
      </c>
      <c r="AC9" s="76" t="s">
        <v>1</v>
      </c>
      <c r="AD9" s="1597" t="s">
        <v>451</v>
      </c>
      <c r="AE9" s="1598"/>
      <c r="AF9" s="1598" t="s">
        <v>452</v>
      </c>
      <c r="AG9" s="1599"/>
      <c r="AH9" s="1458" t="s">
        <v>645</v>
      </c>
      <c r="AI9" s="1459"/>
      <c r="AJ9" s="1133" t="s">
        <v>522</v>
      </c>
      <c r="AK9" s="1579" t="s">
        <v>521</v>
      </c>
      <c r="AL9" s="11"/>
      <c r="AM9" s="11"/>
      <c r="AP9" s="67"/>
      <c r="AQ9" s="67"/>
      <c r="AR9" s="67"/>
      <c r="AS9" s="67"/>
      <c r="AT9" s="67"/>
      <c r="AU9" s="67"/>
      <c r="AV9" s="12"/>
      <c r="AX9" s="142"/>
      <c r="AY9" s="142"/>
      <c r="BA9" s="67"/>
      <c r="BB9" s="67"/>
      <c r="BC9" s="67"/>
      <c r="BD9" s="67"/>
      <c r="BE9" s="67"/>
      <c r="BF9" s="67"/>
      <c r="BG9" s="67"/>
      <c r="BH9" s="67"/>
    </row>
    <row r="10" spans="2:60" s="78" customFormat="1" ht="63" customHeight="1" thickBot="1" x14ac:dyDescent="0.3">
      <c r="B10" s="65"/>
      <c r="C10" s="147" t="s">
        <v>9</v>
      </c>
      <c r="D10" s="148" t="s">
        <v>10</v>
      </c>
      <c r="E10" s="149" t="s">
        <v>293</v>
      </c>
      <c r="F10" s="148" t="s">
        <v>19</v>
      </c>
      <c r="G10" s="148" t="s">
        <v>387</v>
      </c>
      <c r="H10" s="150" t="s">
        <v>680</v>
      </c>
      <c r="I10" s="837" t="s">
        <v>63</v>
      </c>
      <c r="J10" s="152" t="str">
        <f>'1. Identificação Ben. Oper.'!D44</f>
        <v>Energia Elétrica</v>
      </c>
      <c r="K10" s="1727"/>
      <c r="L10" s="1725"/>
      <c r="M10" s="1725"/>
      <c r="N10" s="1726"/>
      <c r="O10" s="153" t="s">
        <v>45</v>
      </c>
      <c r="P10" s="154" t="s">
        <v>4</v>
      </c>
      <c r="Q10" s="154" t="s">
        <v>96</v>
      </c>
      <c r="R10" s="154" t="s">
        <v>3</v>
      </c>
      <c r="S10" s="154" t="s">
        <v>5</v>
      </c>
      <c r="T10" s="154" t="s">
        <v>6</v>
      </c>
      <c r="U10" s="150" t="s">
        <v>4</v>
      </c>
      <c r="V10" s="150" t="s">
        <v>55</v>
      </c>
      <c r="W10" s="155" t="s">
        <v>101</v>
      </c>
      <c r="X10" s="156" t="s">
        <v>59</v>
      </c>
      <c r="Y10" s="157" t="s">
        <v>55</v>
      </c>
      <c r="Z10" s="158" t="s">
        <v>55</v>
      </c>
      <c r="AA10" s="154" t="s">
        <v>55</v>
      </c>
      <c r="AB10" s="154" t="s">
        <v>55</v>
      </c>
      <c r="AC10" s="156" t="s">
        <v>63</v>
      </c>
      <c r="AD10" s="1131" t="s">
        <v>453</v>
      </c>
      <c r="AE10" s="1134" t="s">
        <v>264</v>
      </c>
      <c r="AF10" s="1134" t="s">
        <v>453</v>
      </c>
      <c r="AG10" s="1133" t="s">
        <v>264</v>
      </c>
      <c r="AH10" s="1460" t="s">
        <v>643</v>
      </c>
      <c r="AI10" s="1461"/>
      <c r="AJ10" s="1137" t="s">
        <v>533</v>
      </c>
      <c r="AK10" s="1580"/>
      <c r="AP10" s="67"/>
      <c r="AQ10" s="67"/>
      <c r="AR10" s="67"/>
      <c r="AS10" s="67"/>
      <c r="AT10" s="67"/>
      <c r="AU10" s="67"/>
      <c r="AV10" s="12"/>
      <c r="AX10" s="142"/>
      <c r="AY10" s="142"/>
      <c r="BA10" s="67"/>
      <c r="BB10" s="67"/>
      <c r="BC10" s="37"/>
      <c r="BD10" s="67"/>
      <c r="BE10" s="67"/>
      <c r="BF10" s="67"/>
      <c r="BG10" s="67"/>
      <c r="BH10" s="67"/>
    </row>
    <row r="11" spans="2:60" s="78" customFormat="1" ht="33" customHeight="1" x14ac:dyDescent="0.25">
      <c r="B11" s="65"/>
      <c r="C11" s="1629" t="s">
        <v>404</v>
      </c>
      <c r="D11" s="1630"/>
      <c r="E11" s="1630"/>
      <c r="F11" s="1630"/>
      <c r="G11" s="159"/>
      <c r="H11" s="159"/>
      <c r="I11" s="159"/>
      <c r="J11" s="160"/>
      <c r="K11" s="159"/>
      <c r="L11" s="159"/>
      <c r="M11" s="159"/>
      <c r="N11" s="159"/>
      <c r="O11" s="159"/>
      <c r="P11" s="159"/>
      <c r="Q11" s="159"/>
      <c r="R11" s="159"/>
      <c r="S11" s="159"/>
      <c r="T11" s="159"/>
      <c r="U11" s="159"/>
      <c r="V11" s="159"/>
      <c r="W11" s="159"/>
      <c r="X11" s="161"/>
      <c r="Y11" s="160"/>
      <c r="Z11" s="159"/>
      <c r="AA11" s="159"/>
      <c r="AB11" s="159"/>
      <c r="AC11" s="161"/>
      <c r="AD11" s="1113"/>
      <c r="AE11" s="1114"/>
      <c r="AF11" s="1115"/>
      <c r="AG11" s="1116"/>
      <c r="AH11" s="1117"/>
      <c r="AI11" s="1118"/>
      <c r="AJ11" s="1119"/>
      <c r="AK11" s="1121"/>
      <c r="AP11" s="67"/>
      <c r="AQ11" s="67"/>
      <c r="AR11" s="67"/>
      <c r="AS11" s="67"/>
      <c r="AT11" s="67"/>
      <c r="AU11" s="67"/>
      <c r="AV11" s="12"/>
      <c r="AX11" s="142"/>
      <c r="AY11" s="142"/>
      <c r="BA11" s="67"/>
      <c r="BB11" s="39"/>
      <c r="BC11" s="37"/>
      <c r="BD11" s="67"/>
      <c r="BE11" s="67"/>
      <c r="BF11" s="67"/>
      <c r="BG11" s="67"/>
      <c r="BH11" s="67"/>
    </row>
    <row r="12" spans="2:60" ht="30" customHeight="1" x14ac:dyDescent="0.25">
      <c r="B12" s="15"/>
      <c r="C12" s="79">
        <v>1</v>
      </c>
      <c r="D12" s="279"/>
      <c r="E12" s="276"/>
      <c r="F12" s="357"/>
      <c r="G12" s="705"/>
      <c r="H12" s="373"/>
      <c r="I12" s="857" t="str">
        <f>IF(D12="","",'AP.7. Valores-Padrão'!$G$22)</f>
        <v/>
      </c>
      <c r="J12" s="361"/>
      <c r="K12" s="828"/>
      <c r="L12" s="829"/>
      <c r="M12" s="829"/>
      <c r="N12" s="830"/>
      <c r="O12" s="81">
        <f>J12</f>
        <v>0</v>
      </c>
      <c r="P12" s="82">
        <f>+SUMPRODUCT('1. Identificação Ben. Oper.'!$D$50:$H$50,J12:N12)</f>
        <v>0</v>
      </c>
      <c r="Q12" s="84" t="str">
        <f>IF(J12="","",VLOOKUP($J$10,'AP.8. Fatores de conversão'!$A$5:$I$13,3,FALSE)*J12)</f>
        <v/>
      </c>
      <c r="R12" s="84">
        <f>+VLOOKUP($J$10,'AP.8. Fatores de conversão'!$A$5:$I$13,6,FALSE)*J12</f>
        <v>0</v>
      </c>
      <c r="S12" s="83">
        <f>IF('1. Identificação Ben. Oper.'!$D$48=0,0,R12/'1. Identificação Ben. Oper.'!$D$48)</f>
        <v>0</v>
      </c>
      <c r="T12" s="84">
        <f>(VLOOKUP($J$10,'AP.8. Fatores de conversão'!$A$5:$I$13,9,FALSE)*J12)/1000</f>
        <v>0</v>
      </c>
      <c r="U12" s="275"/>
      <c r="V12" s="275"/>
      <c r="W12" s="365"/>
      <c r="X12" s="85">
        <f t="shared" ref="X12:X18" si="0">IF(OR(V12="",V12=0),0,IF(OR(W12="",W12=0),0,I12+1))</f>
        <v>0</v>
      </c>
      <c r="Y12" s="316"/>
      <c r="Z12" s="275"/>
      <c r="AA12" s="82">
        <f t="shared" ref="AA12:AA22" si="1">IF(Y12=0,0,IF(AB12=0,Y12+Z12,Y12+Z12-AB12))</f>
        <v>0</v>
      </c>
      <c r="AB12" s="308">
        <v>0</v>
      </c>
      <c r="AC12" s="86">
        <f t="shared" ref="AC12:AC18" si="2">IF(P12=0,0,(Y12+Z12)/P12)</f>
        <v>0</v>
      </c>
      <c r="AD12" s="1289"/>
      <c r="AE12" s="1290"/>
      <c r="AF12" s="1290"/>
      <c r="AG12" s="1291"/>
      <c r="AH12" s="1456"/>
      <c r="AI12" s="1462"/>
      <c r="AJ12" s="1294"/>
      <c r="AK12" s="1295"/>
      <c r="AL12" s="1213" t="str">
        <f t="shared" ref="AL12:AL18" si="3">IF(D12="","",IF(OR(AD12="",AE12="",AF12="",AG12=""),"  P.f. preencha o período de execução da medida",""))</f>
        <v/>
      </c>
      <c r="AP12" s="11"/>
      <c r="AQ12" s="11"/>
      <c r="AR12" s="11"/>
      <c r="AS12" s="11"/>
      <c r="AT12" s="11"/>
      <c r="AU12" s="11"/>
      <c r="AV12" s="12"/>
      <c r="AX12" s="142"/>
      <c r="AY12" s="142"/>
      <c r="BA12" s="11"/>
      <c r="BB12" s="11"/>
      <c r="BC12" s="37"/>
      <c r="BD12" s="67"/>
      <c r="BE12" s="67"/>
      <c r="BF12" s="67"/>
      <c r="BG12" s="11"/>
      <c r="BH12" s="11"/>
    </row>
    <row r="13" spans="2:60" ht="30" customHeight="1" x14ac:dyDescent="0.25">
      <c r="B13" s="15"/>
      <c r="C13" s="79">
        <v>2</v>
      </c>
      <c r="D13" s="279"/>
      <c r="E13" s="276"/>
      <c r="F13" s="357"/>
      <c r="G13" s="705"/>
      <c r="H13" s="373"/>
      <c r="I13" s="857" t="str">
        <f>IF(D13="","",'AP.7. Valores-Padrão'!$G$22)</f>
        <v/>
      </c>
      <c r="J13" s="361"/>
      <c r="K13" s="831"/>
      <c r="L13" s="832"/>
      <c r="M13" s="832"/>
      <c r="N13" s="833"/>
      <c r="O13" s="81">
        <f>J13</f>
        <v>0</v>
      </c>
      <c r="P13" s="82">
        <f>+SUMPRODUCT('1. Identificação Ben. Oper.'!$D$50:$H$50,J13:N13)</f>
        <v>0</v>
      </c>
      <c r="Q13" s="84" t="str">
        <f>IF(J13="","",VLOOKUP($J$10,'AP.8. Fatores de conversão'!$A$5:$I$13,3,FALSE)*J13)</f>
        <v/>
      </c>
      <c r="R13" s="84">
        <f>+VLOOKUP($J$10,'AP.8. Fatores de conversão'!$A$5:$I$13,6,FALSE)*J13</f>
        <v>0</v>
      </c>
      <c r="S13" s="83">
        <f>IF('1. Identificação Ben. Oper.'!$D$48=0,0,R13/'1. Identificação Ben. Oper.'!$D$48)</f>
        <v>0</v>
      </c>
      <c r="T13" s="84">
        <f>(VLOOKUP($J$10,'AP.8. Fatores de conversão'!$A$5:$I$13,9,FALSE)*J13)/1000</f>
        <v>0</v>
      </c>
      <c r="U13" s="275"/>
      <c r="V13" s="275"/>
      <c r="W13" s="365"/>
      <c r="X13" s="85">
        <f t="shared" si="0"/>
        <v>0</v>
      </c>
      <c r="Y13" s="316"/>
      <c r="Z13" s="275"/>
      <c r="AA13" s="82">
        <f t="shared" si="1"/>
        <v>0</v>
      </c>
      <c r="AB13" s="308">
        <v>0</v>
      </c>
      <c r="AC13" s="86">
        <f t="shared" si="2"/>
        <v>0</v>
      </c>
      <c r="AD13" s="1289"/>
      <c r="AE13" s="1290"/>
      <c r="AF13" s="1290"/>
      <c r="AG13" s="1291"/>
      <c r="AH13" s="1456"/>
      <c r="AI13" s="1462"/>
      <c r="AJ13" s="1294"/>
      <c r="AK13" s="1295"/>
      <c r="AL13" s="1213" t="str">
        <f t="shared" si="3"/>
        <v/>
      </c>
      <c r="AP13" s="11"/>
      <c r="AQ13" s="11"/>
      <c r="AR13" s="11"/>
      <c r="AS13" s="11"/>
      <c r="AT13" s="11"/>
      <c r="AU13" s="11"/>
      <c r="AV13" s="12"/>
      <c r="AX13" s="142"/>
      <c r="AY13" s="142"/>
      <c r="BA13" s="11"/>
      <c r="BB13" s="11"/>
      <c r="BC13" s="37"/>
      <c r="BD13" s="67"/>
      <c r="BE13" s="67"/>
      <c r="BF13" s="67"/>
      <c r="BG13" s="11"/>
      <c r="BH13" s="11"/>
    </row>
    <row r="14" spans="2:60" ht="30" customHeight="1" x14ac:dyDescent="0.25">
      <c r="B14" s="15"/>
      <c r="C14" s="79">
        <v>3</v>
      </c>
      <c r="D14" s="279"/>
      <c r="E14" s="276"/>
      <c r="F14" s="357"/>
      <c r="G14" s="705"/>
      <c r="H14" s="373"/>
      <c r="I14" s="857" t="str">
        <f>IF(D14="","",'AP.7. Valores-Padrão'!$G$22)</f>
        <v/>
      </c>
      <c r="J14" s="361"/>
      <c r="K14" s="831"/>
      <c r="L14" s="832"/>
      <c r="M14" s="832"/>
      <c r="N14" s="833"/>
      <c r="O14" s="81">
        <f t="shared" ref="O14:O22" si="4">J14</f>
        <v>0</v>
      </c>
      <c r="P14" s="82">
        <f>+SUMPRODUCT('1. Identificação Ben. Oper.'!$D$50:$H$50,J14:N14)</f>
        <v>0</v>
      </c>
      <c r="Q14" s="84" t="str">
        <f>IF(J14="","",VLOOKUP($J$10,'AP.8. Fatores de conversão'!$A$5:$I$13,3,FALSE)*J14)</f>
        <v/>
      </c>
      <c r="R14" s="84">
        <f>+VLOOKUP($J$10,'AP.8. Fatores de conversão'!$A$5:$I$13,6,FALSE)*J14</f>
        <v>0</v>
      </c>
      <c r="S14" s="83">
        <f>IF('1. Identificação Ben. Oper.'!$D$48=0,0,R14/'1. Identificação Ben. Oper.'!$D$48)</f>
        <v>0</v>
      </c>
      <c r="T14" s="84">
        <f>(VLOOKUP($J$10,'AP.8. Fatores de conversão'!$A$5:$I$13,9,FALSE)*J14)/1000</f>
        <v>0</v>
      </c>
      <c r="U14" s="275"/>
      <c r="V14" s="275"/>
      <c r="W14" s="365"/>
      <c r="X14" s="85">
        <f t="shared" si="0"/>
        <v>0</v>
      </c>
      <c r="Y14" s="316"/>
      <c r="Z14" s="275"/>
      <c r="AA14" s="82">
        <f t="shared" si="1"/>
        <v>0</v>
      </c>
      <c r="AB14" s="308">
        <v>0</v>
      </c>
      <c r="AC14" s="86">
        <f t="shared" si="2"/>
        <v>0</v>
      </c>
      <c r="AD14" s="1289"/>
      <c r="AE14" s="1290"/>
      <c r="AF14" s="1290"/>
      <c r="AG14" s="1291"/>
      <c r="AH14" s="1456"/>
      <c r="AI14" s="1462"/>
      <c r="AJ14" s="1294"/>
      <c r="AK14" s="1295"/>
      <c r="AL14" s="1213" t="str">
        <f t="shared" si="3"/>
        <v/>
      </c>
      <c r="AP14" s="11"/>
      <c r="AQ14" s="11"/>
      <c r="AR14" s="11"/>
      <c r="AS14" s="11"/>
      <c r="AT14" s="11"/>
      <c r="AU14" s="11"/>
      <c r="AV14" s="12"/>
      <c r="AX14" s="142"/>
      <c r="AY14" s="142"/>
      <c r="BA14" s="11"/>
      <c r="BB14" s="11"/>
      <c r="BC14" s="37"/>
      <c r="BD14" s="67"/>
      <c r="BE14" s="67"/>
      <c r="BF14" s="67"/>
      <c r="BG14" s="11"/>
      <c r="BH14" s="11"/>
    </row>
    <row r="15" spans="2:60" ht="30" customHeight="1" x14ac:dyDescent="0.25">
      <c r="B15" s="15"/>
      <c r="C15" s="79">
        <v>4</v>
      </c>
      <c r="D15" s="279"/>
      <c r="E15" s="276"/>
      <c r="F15" s="357"/>
      <c r="G15" s="705"/>
      <c r="H15" s="373"/>
      <c r="I15" s="857" t="str">
        <f>IF(D15="","",'AP.7. Valores-Padrão'!$G$22)</f>
        <v/>
      </c>
      <c r="J15" s="361"/>
      <c r="K15" s="831"/>
      <c r="L15" s="832"/>
      <c r="M15" s="832"/>
      <c r="N15" s="833"/>
      <c r="O15" s="81">
        <f t="shared" si="4"/>
        <v>0</v>
      </c>
      <c r="P15" s="82">
        <f>+SUMPRODUCT('1. Identificação Ben. Oper.'!$D$50:$H$50,J15:N15)</f>
        <v>0</v>
      </c>
      <c r="Q15" s="84" t="str">
        <f>IF(J15="","",VLOOKUP($J$10,'AP.8. Fatores de conversão'!$A$5:$I$13,3,FALSE)*J15)</f>
        <v/>
      </c>
      <c r="R15" s="84">
        <f>+VLOOKUP($J$10,'AP.8. Fatores de conversão'!$A$5:$I$13,6,FALSE)*J15</f>
        <v>0</v>
      </c>
      <c r="S15" s="83">
        <f>IF('1. Identificação Ben. Oper.'!$D$48=0,0,R15/'1. Identificação Ben. Oper.'!$D$48)</f>
        <v>0</v>
      </c>
      <c r="T15" s="84">
        <f>(VLOOKUP($J$10,'AP.8. Fatores de conversão'!$A$5:$I$13,9,FALSE)*J15)/1000</f>
        <v>0</v>
      </c>
      <c r="U15" s="275"/>
      <c r="V15" s="275"/>
      <c r="W15" s="365"/>
      <c r="X15" s="85">
        <f t="shared" si="0"/>
        <v>0</v>
      </c>
      <c r="Y15" s="316"/>
      <c r="Z15" s="275"/>
      <c r="AA15" s="82">
        <f t="shared" si="1"/>
        <v>0</v>
      </c>
      <c r="AB15" s="308">
        <v>0</v>
      </c>
      <c r="AC15" s="86">
        <f t="shared" si="2"/>
        <v>0</v>
      </c>
      <c r="AD15" s="1289"/>
      <c r="AE15" s="1290"/>
      <c r="AF15" s="1290"/>
      <c r="AG15" s="1291"/>
      <c r="AH15" s="1456"/>
      <c r="AI15" s="1462"/>
      <c r="AJ15" s="1294"/>
      <c r="AK15" s="1295"/>
      <c r="AL15" s="1213" t="str">
        <f t="shared" si="3"/>
        <v/>
      </c>
      <c r="AP15" s="11"/>
      <c r="AQ15" s="11"/>
      <c r="AR15" s="11"/>
      <c r="AS15" s="11"/>
      <c r="AT15" s="11"/>
      <c r="AU15" s="11"/>
      <c r="AV15" s="12"/>
      <c r="AX15" s="142"/>
      <c r="AY15" s="142"/>
      <c r="BA15" s="11"/>
      <c r="BB15" s="11"/>
      <c r="BC15" s="87"/>
      <c r="BD15" s="67"/>
      <c r="BE15" s="67"/>
      <c r="BF15" s="67"/>
      <c r="BG15" s="11"/>
      <c r="BH15" s="11"/>
    </row>
    <row r="16" spans="2:60" ht="30" customHeight="1" x14ac:dyDescent="0.25">
      <c r="B16" s="15"/>
      <c r="C16" s="79">
        <v>5</v>
      </c>
      <c r="D16" s="279"/>
      <c r="E16" s="276"/>
      <c r="F16" s="357"/>
      <c r="G16" s="705"/>
      <c r="H16" s="373"/>
      <c r="I16" s="857" t="str">
        <f>IF(D16="","",'AP.7. Valores-Padrão'!$G$22)</f>
        <v/>
      </c>
      <c r="J16" s="361"/>
      <c r="K16" s="831"/>
      <c r="L16" s="832"/>
      <c r="M16" s="832"/>
      <c r="N16" s="833"/>
      <c r="O16" s="81">
        <f t="shared" si="4"/>
        <v>0</v>
      </c>
      <c r="P16" s="82">
        <f>+SUMPRODUCT('1. Identificação Ben. Oper.'!$D$50:$H$50,J16:N16)</f>
        <v>0</v>
      </c>
      <c r="Q16" s="84" t="str">
        <f>IF(J16="","",VLOOKUP($J$10,'AP.8. Fatores de conversão'!$A$5:$I$13,3,FALSE)*J16)</f>
        <v/>
      </c>
      <c r="R16" s="84">
        <f>+VLOOKUP($J$10,'AP.8. Fatores de conversão'!$A$5:$I$13,6,FALSE)*J16</f>
        <v>0</v>
      </c>
      <c r="S16" s="83">
        <f>IF('1. Identificação Ben. Oper.'!$D$48=0,0,R16/'1. Identificação Ben. Oper.'!$D$48)</f>
        <v>0</v>
      </c>
      <c r="T16" s="84">
        <f>(VLOOKUP($J$10,'AP.8. Fatores de conversão'!$A$5:$I$13,9,FALSE)*J16)/1000</f>
        <v>0</v>
      </c>
      <c r="U16" s="275"/>
      <c r="V16" s="275"/>
      <c r="W16" s="365"/>
      <c r="X16" s="85">
        <f t="shared" si="0"/>
        <v>0</v>
      </c>
      <c r="Y16" s="316"/>
      <c r="Z16" s="275"/>
      <c r="AA16" s="82">
        <f t="shared" si="1"/>
        <v>0</v>
      </c>
      <c r="AB16" s="308">
        <v>0</v>
      </c>
      <c r="AC16" s="86">
        <f t="shared" si="2"/>
        <v>0</v>
      </c>
      <c r="AD16" s="1289"/>
      <c r="AE16" s="1290"/>
      <c r="AF16" s="1290"/>
      <c r="AG16" s="1291"/>
      <c r="AH16" s="1456"/>
      <c r="AI16" s="1462"/>
      <c r="AJ16" s="1294"/>
      <c r="AK16" s="1295"/>
      <c r="AL16" s="1213" t="str">
        <f t="shared" si="3"/>
        <v/>
      </c>
      <c r="AP16" s="11"/>
      <c r="AQ16" s="11"/>
      <c r="AR16" s="11"/>
      <c r="AS16" s="11"/>
      <c r="AT16" s="11"/>
      <c r="AU16" s="11"/>
      <c r="AV16" s="12"/>
      <c r="AX16" s="142"/>
      <c r="AY16" s="142"/>
      <c r="BA16" s="11"/>
      <c r="BB16" s="11"/>
      <c r="BC16" s="87"/>
      <c r="BD16" s="67"/>
      <c r="BE16" s="67"/>
      <c r="BF16" s="67"/>
      <c r="BG16" s="11"/>
      <c r="BH16" s="11"/>
    </row>
    <row r="17" spans="2:60" ht="30" customHeight="1" x14ac:dyDescent="0.25">
      <c r="B17" s="15"/>
      <c r="C17" s="79">
        <v>6</v>
      </c>
      <c r="D17" s="279"/>
      <c r="E17" s="276"/>
      <c r="F17" s="357"/>
      <c r="G17" s="715"/>
      <c r="H17" s="357"/>
      <c r="I17" s="857" t="str">
        <f>IF(D17="","",'AP.7. Valores-Padrão'!$G$22)</f>
        <v/>
      </c>
      <c r="J17" s="361"/>
      <c r="K17" s="831"/>
      <c r="L17" s="832"/>
      <c r="M17" s="832"/>
      <c r="N17" s="833"/>
      <c r="O17" s="81">
        <f t="shared" si="4"/>
        <v>0</v>
      </c>
      <c r="P17" s="82">
        <f>+SUMPRODUCT('1. Identificação Ben. Oper.'!$D$50:$H$50,J17:N17)</f>
        <v>0</v>
      </c>
      <c r="Q17" s="84" t="str">
        <f>IF(J17="","",VLOOKUP($J$10,'AP.8. Fatores de conversão'!$A$5:$I$13,3,FALSE)*J17)</f>
        <v/>
      </c>
      <c r="R17" s="84">
        <f>+VLOOKUP($J$10,'AP.8. Fatores de conversão'!$A$5:$I$13,6,FALSE)*J17</f>
        <v>0</v>
      </c>
      <c r="S17" s="83">
        <f>IF('1. Identificação Ben. Oper.'!$D$48=0,0,R17/'1. Identificação Ben. Oper.'!$D$48)</f>
        <v>0</v>
      </c>
      <c r="T17" s="84">
        <f>(VLOOKUP($J$10,'AP.8. Fatores de conversão'!$A$5:$I$13,9,FALSE)*J17)/1000</f>
        <v>0</v>
      </c>
      <c r="U17" s="275"/>
      <c r="V17" s="275"/>
      <c r="W17" s="365"/>
      <c r="X17" s="85">
        <f t="shared" si="0"/>
        <v>0</v>
      </c>
      <c r="Y17" s="316"/>
      <c r="Z17" s="366"/>
      <c r="AA17" s="82">
        <f t="shared" si="1"/>
        <v>0</v>
      </c>
      <c r="AB17" s="308">
        <v>0</v>
      </c>
      <c r="AC17" s="86">
        <f t="shared" si="2"/>
        <v>0</v>
      </c>
      <c r="AD17" s="1289"/>
      <c r="AE17" s="1290"/>
      <c r="AF17" s="1290"/>
      <c r="AG17" s="1291"/>
      <c r="AH17" s="1456"/>
      <c r="AI17" s="1462"/>
      <c r="AJ17" s="1294"/>
      <c r="AK17" s="1295"/>
      <c r="AL17" s="1213" t="str">
        <f t="shared" si="3"/>
        <v/>
      </c>
      <c r="AP17" s="11"/>
      <c r="AQ17" s="11"/>
      <c r="AR17" s="11"/>
      <c r="AS17" s="11"/>
      <c r="AT17" s="11"/>
      <c r="AU17" s="11"/>
      <c r="AV17" s="12"/>
      <c r="AX17" s="142"/>
      <c r="AY17" s="142"/>
      <c r="BA17" s="11"/>
      <c r="BB17" s="11"/>
      <c r="BC17" s="87"/>
      <c r="BD17" s="67"/>
      <c r="BE17" s="67"/>
      <c r="BF17" s="67"/>
      <c r="BG17" s="11"/>
      <c r="BH17" s="11"/>
    </row>
    <row r="18" spans="2:60" ht="30" customHeight="1" thickBot="1" x14ac:dyDescent="0.3">
      <c r="B18" s="15"/>
      <c r="C18" s="79">
        <v>7</v>
      </c>
      <c r="D18" s="279"/>
      <c r="E18" s="276"/>
      <c r="F18" s="357"/>
      <c r="G18" s="827"/>
      <c r="H18" s="381"/>
      <c r="I18" s="1490" t="str">
        <f>IF(D18="","",'AP.7. Valores-Padrão'!$G$22)</f>
        <v/>
      </c>
      <c r="J18" s="1204"/>
      <c r="K18" s="831"/>
      <c r="L18" s="832"/>
      <c r="M18" s="832"/>
      <c r="N18" s="833"/>
      <c r="O18" s="1154">
        <f t="shared" si="4"/>
        <v>0</v>
      </c>
      <c r="P18" s="764">
        <f>+SUMPRODUCT('1. Identificação Ben. Oper.'!$D$50:$H$50,J18:N18)</f>
        <v>0</v>
      </c>
      <c r="Q18" s="1156" t="str">
        <f>IF(J18="","",VLOOKUP($J$10,'AP.8. Fatores de conversão'!$A$5:$I$13,3,FALSE)*J18)</f>
        <v/>
      </c>
      <c r="R18" s="1156">
        <f>+VLOOKUP($J$10,'AP.8. Fatores de conversão'!$A$5:$I$13,6,FALSE)*J18</f>
        <v>0</v>
      </c>
      <c r="S18" s="1155">
        <f>IF('1. Identificação Ben. Oper.'!$D$48=0,0,R18/'1. Identificação Ben. Oper.'!$D$48)</f>
        <v>0</v>
      </c>
      <c r="T18" s="1156">
        <f>(VLOOKUP($J$10,'AP.8. Fatores de conversão'!$A$5:$I$13,9,FALSE)*J18)/1000</f>
        <v>0</v>
      </c>
      <c r="U18" s="375"/>
      <c r="V18" s="375"/>
      <c r="W18" s="1206"/>
      <c r="X18" s="1157">
        <f t="shared" si="0"/>
        <v>0</v>
      </c>
      <c r="Y18" s="1158"/>
      <c r="Z18" s="1159"/>
      <c r="AA18" s="764">
        <f t="shared" si="1"/>
        <v>0</v>
      </c>
      <c r="AB18" s="1161">
        <v>0</v>
      </c>
      <c r="AC18" s="1162">
        <f t="shared" si="2"/>
        <v>0</v>
      </c>
      <c r="AD18" s="1289"/>
      <c r="AE18" s="1290"/>
      <c r="AF18" s="1290"/>
      <c r="AG18" s="1291"/>
      <c r="AH18" s="1456"/>
      <c r="AI18" s="1462"/>
      <c r="AJ18" s="1294"/>
      <c r="AK18" s="1295"/>
      <c r="AL18" s="1213" t="str">
        <f t="shared" si="3"/>
        <v/>
      </c>
      <c r="AP18" s="11"/>
      <c r="AQ18" s="11"/>
      <c r="AR18" s="11"/>
      <c r="AS18" s="11"/>
      <c r="AT18" s="11"/>
      <c r="AU18" s="11"/>
      <c r="AV18" s="12"/>
      <c r="AX18" s="142"/>
      <c r="AY18" s="142"/>
      <c r="BA18" s="11"/>
      <c r="BB18" s="11"/>
      <c r="BC18" s="87"/>
      <c r="BD18" s="67"/>
      <c r="BE18" s="67"/>
      <c r="BF18" s="67"/>
      <c r="BG18" s="11"/>
      <c r="BH18" s="11"/>
    </row>
    <row r="19" spans="2:60" ht="30" customHeight="1" x14ac:dyDescent="0.25">
      <c r="B19" s="15"/>
      <c r="C19" s="1629" t="s">
        <v>504</v>
      </c>
      <c r="D19" s="1630"/>
      <c r="E19" s="1630"/>
      <c r="F19" s="1630"/>
      <c r="G19" s="1721" t="s">
        <v>445</v>
      </c>
      <c r="H19" s="1722"/>
      <c r="I19" s="1723"/>
      <c r="J19" s="1234"/>
      <c r="K19" s="1232"/>
      <c r="L19" s="1232"/>
      <c r="M19" s="1232"/>
      <c r="N19" s="1232"/>
      <c r="O19" s="1232"/>
      <c r="P19" s="1232"/>
      <c r="Q19" s="1232"/>
      <c r="R19" s="1232"/>
      <c r="S19" s="1232"/>
      <c r="T19" s="1232"/>
      <c r="U19" s="1232"/>
      <c r="V19" s="1232"/>
      <c r="W19" s="1232"/>
      <c r="X19" s="1233"/>
      <c r="Y19" s="1234"/>
      <c r="Z19" s="1232"/>
      <c r="AA19" s="1232"/>
      <c r="AB19" s="1232"/>
      <c r="AC19" s="1233"/>
      <c r="AD19" s="1113"/>
      <c r="AE19" s="1114"/>
      <c r="AF19" s="1115"/>
      <c r="AG19" s="1116"/>
      <c r="AH19" s="1117"/>
      <c r="AI19" s="1118"/>
      <c r="AJ19" s="1119"/>
      <c r="AK19" s="1121"/>
      <c r="AL19" s="1213"/>
      <c r="AP19" s="11"/>
      <c r="AQ19" s="11"/>
      <c r="AR19" s="11"/>
      <c r="AS19" s="11"/>
      <c r="AT19" s="11"/>
      <c r="AU19" s="11"/>
      <c r="AV19" s="12"/>
      <c r="AX19" s="142"/>
      <c r="AY19" s="142"/>
      <c r="BA19" s="11"/>
      <c r="BB19" s="11"/>
      <c r="BC19" s="87"/>
      <c r="BD19" s="67"/>
      <c r="BE19" s="67"/>
      <c r="BF19" s="67"/>
      <c r="BG19" s="11"/>
      <c r="BH19" s="11"/>
    </row>
    <row r="20" spans="2:60" ht="30" customHeight="1" x14ac:dyDescent="0.25">
      <c r="B20" s="15"/>
      <c r="C20" s="79">
        <v>8</v>
      </c>
      <c r="D20" s="1676"/>
      <c r="E20" s="1677"/>
      <c r="F20" s="357"/>
      <c r="G20" s="1718"/>
      <c r="H20" s="1719"/>
      <c r="I20" s="1720"/>
      <c r="J20" s="1491"/>
      <c r="K20" s="831"/>
      <c r="L20" s="832"/>
      <c r="M20" s="832"/>
      <c r="N20" s="833"/>
      <c r="O20" s="81">
        <f t="shared" si="4"/>
        <v>0</v>
      </c>
      <c r="P20" s="82">
        <f>+SUMPRODUCT('1. Identificação Ben. Oper.'!$D$50:$H$50,J20:N20)</f>
        <v>0</v>
      </c>
      <c r="Q20" s="84" t="str">
        <f>IF(J20="","",VLOOKUP($J$10,'AP.8. Fatores de conversão'!$A$5:$I$13,3,FALSE)*J20)</f>
        <v/>
      </c>
      <c r="R20" s="84">
        <f>+VLOOKUP($J$10,'AP.8. Fatores de conversão'!$A$5:$I$13,6,FALSE)*J20</f>
        <v>0</v>
      </c>
      <c r="S20" s="83">
        <f>IF('1. Identificação Ben. Oper.'!$D$48=0,0,R20/'1. Identificação Ben. Oper.'!$D$48)</f>
        <v>0</v>
      </c>
      <c r="T20" s="84">
        <f>(VLOOKUP($J$10,'AP.8. Fatores de conversão'!$A$5:$I$13,9,FALSE)*J20)/1000</f>
        <v>0</v>
      </c>
      <c r="U20" s="1492"/>
      <c r="V20" s="1492"/>
      <c r="W20" s="1493"/>
      <c r="X20" s="85">
        <f>IF(OR(V20="",V20=0),0,IF(OR(W20="",W20=0),0,I20+1))</f>
        <v>0</v>
      </c>
      <c r="Y20" s="316"/>
      <c r="Z20" s="366"/>
      <c r="AA20" s="82">
        <f t="shared" si="1"/>
        <v>0</v>
      </c>
      <c r="AB20" s="308">
        <v>0</v>
      </c>
      <c r="AC20" s="86">
        <f>IF(P20=0,0,(Y20+Z20)/P20)</f>
        <v>0</v>
      </c>
      <c r="AD20" s="1289"/>
      <c r="AE20" s="1290"/>
      <c r="AF20" s="1290"/>
      <c r="AG20" s="1291"/>
      <c r="AH20" s="1456"/>
      <c r="AI20" s="1462"/>
      <c r="AJ20" s="1294"/>
      <c r="AK20" s="1295"/>
      <c r="AL20" s="1213" t="str">
        <f>IF(D20="","",IF(OR(AD20="",AE20="",AF20="",AG20=""),"  P.f. preencha o período de execução da medida",""))</f>
        <v/>
      </c>
      <c r="AP20" s="11"/>
      <c r="AQ20" s="11"/>
      <c r="AR20" s="11"/>
      <c r="AS20" s="11"/>
      <c r="AT20" s="11"/>
      <c r="AU20" s="11"/>
      <c r="AV20" s="12"/>
      <c r="AX20" s="142"/>
      <c r="AY20" s="142"/>
      <c r="BA20" s="11"/>
      <c r="BB20" s="11"/>
      <c r="BC20" s="87"/>
      <c r="BD20" s="67"/>
      <c r="BE20" s="67"/>
      <c r="BF20" s="67"/>
      <c r="BG20" s="11"/>
      <c r="BH20" s="11"/>
    </row>
    <row r="21" spans="2:60" ht="30" customHeight="1" x14ac:dyDescent="0.25">
      <c r="B21" s="15"/>
      <c r="C21" s="79">
        <v>9</v>
      </c>
      <c r="D21" s="1676"/>
      <c r="E21" s="1677"/>
      <c r="F21" s="357"/>
      <c r="G21" s="1710"/>
      <c r="H21" s="1711"/>
      <c r="I21" s="1712"/>
      <c r="J21" s="1491"/>
      <c r="K21" s="831"/>
      <c r="L21" s="832"/>
      <c r="M21" s="832"/>
      <c r="N21" s="833"/>
      <c r="O21" s="81">
        <f t="shared" si="4"/>
        <v>0</v>
      </c>
      <c r="P21" s="82">
        <f>+SUMPRODUCT('1. Identificação Ben. Oper.'!$D$50:$H$50,J21:N21)</f>
        <v>0</v>
      </c>
      <c r="Q21" s="84" t="str">
        <f>IF(J21="","",VLOOKUP($J$10,'AP.8. Fatores de conversão'!$A$5:$I$13,3,FALSE)*J21)</f>
        <v/>
      </c>
      <c r="R21" s="84">
        <f>+VLOOKUP($J$10,'AP.8. Fatores de conversão'!$A$5:$I$13,6,FALSE)*J21</f>
        <v>0</v>
      </c>
      <c r="S21" s="83">
        <f>IF('1. Identificação Ben. Oper.'!$D$48=0,0,R21/'1. Identificação Ben. Oper.'!$D$48)</f>
        <v>0</v>
      </c>
      <c r="T21" s="84">
        <f>(VLOOKUP($J$10,'AP.8. Fatores de conversão'!$A$5:$I$13,9,FALSE)*J21)/1000</f>
        <v>0</v>
      </c>
      <c r="U21" s="1492"/>
      <c r="V21" s="1492"/>
      <c r="W21" s="1493"/>
      <c r="X21" s="85">
        <f>IF(OR(V21="",V21=0),0,IF(OR(W21="",W21=0),0,I21+1))</f>
        <v>0</v>
      </c>
      <c r="Y21" s="316"/>
      <c r="Z21" s="366"/>
      <c r="AA21" s="82">
        <f t="shared" si="1"/>
        <v>0</v>
      </c>
      <c r="AB21" s="308">
        <v>0</v>
      </c>
      <c r="AC21" s="86">
        <f>IF(P21=0,0,(Y21+Z21)/P21)</f>
        <v>0</v>
      </c>
      <c r="AD21" s="1289"/>
      <c r="AE21" s="1290"/>
      <c r="AF21" s="1290"/>
      <c r="AG21" s="1291"/>
      <c r="AH21" s="1456"/>
      <c r="AI21" s="1462"/>
      <c r="AJ21" s="1294"/>
      <c r="AK21" s="1295"/>
      <c r="AL21" s="1213" t="str">
        <f>IF(D21="","",IF(OR(AD21="",AE21="",AF21="",AG21=""),"  P.f. preencha o período de execução da medida",""))</f>
        <v/>
      </c>
      <c r="AP21" s="11"/>
      <c r="AQ21" s="11"/>
      <c r="AR21" s="11"/>
      <c r="AS21" s="11"/>
      <c r="AT21" s="11"/>
      <c r="AU21" s="11"/>
      <c r="AV21" s="12"/>
      <c r="AX21" s="142"/>
      <c r="AY21" s="142"/>
      <c r="BA21" s="11"/>
      <c r="BB21" s="11"/>
      <c r="BC21" s="87"/>
      <c r="BD21" s="67"/>
      <c r="BE21" s="67"/>
      <c r="BF21" s="67"/>
      <c r="BG21" s="11"/>
      <c r="BH21" s="11"/>
    </row>
    <row r="22" spans="2:60" ht="30" customHeight="1" thickBot="1" x14ac:dyDescent="0.3">
      <c r="B22" s="15"/>
      <c r="C22" s="89">
        <v>10</v>
      </c>
      <c r="D22" s="1678"/>
      <c r="E22" s="1679"/>
      <c r="F22" s="360"/>
      <c r="G22" s="1715"/>
      <c r="H22" s="1716"/>
      <c r="I22" s="1717"/>
      <c r="J22" s="1494"/>
      <c r="K22" s="834"/>
      <c r="L22" s="835"/>
      <c r="M22" s="835"/>
      <c r="N22" s="836"/>
      <c r="O22" s="90">
        <f t="shared" si="4"/>
        <v>0</v>
      </c>
      <c r="P22" s="1152">
        <f>+SUMPRODUCT('1. Identificação Ben. Oper.'!$D$50:$H$50,J22:N22)</f>
        <v>0</v>
      </c>
      <c r="Q22" s="1237" t="str">
        <f>IF(J22="","",VLOOKUP($J$10,'AP.8. Fatores de conversão'!$A$5:$I$13,3,FALSE)*J22)</f>
        <v/>
      </c>
      <c r="R22" s="1237">
        <f>+VLOOKUP($J$10,'AP.8. Fatores de conversão'!$A$5:$I$13,6,FALSE)*J22</f>
        <v>0</v>
      </c>
      <c r="S22" s="1236">
        <f>IF('1. Identificação Ben. Oper.'!$D$48=0,0,R22/'1. Identificação Ben. Oper.'!$D$48)</f>
        <v>0</v>
      </c>
      <c r="T22" s="1237">
        <f>(VLOOKUP($J$10,'AP.8. Fatores de conversão'!$A$5:$I$13,9,FALSE)*J22)/1000</f>
        <v>0</v>
      </c>
      <c r="U22" s="1495"/>
      <c r="V22" s="1495"/>
      <c r="W22" s="1496"/>
      <c r="X22" s="1239">
        <f>IF(OR(V22="",V22=0),0,IF(OR(W22="",W22=0),0,I22+1))</f>
        <v>0</v>
      </c>
      <c r="Y22" s="367"/>
      <c r="Z22" s="368"/>
      <c r="AA22" s="1152">
        <f t="shared" si="1"/>
        <v>0</v>
      </c>
      <c r="AB22" s="1166">
        <v>0</v>
      </c>
      <c r="AC22" s="1241">
        <f>IF(P22=0,0,(Y22+Z22)/P22)</f>
        <v>0</v>
      </c>
      <c r="AD22" s="1310"/>
      <c r="AE22" s="1311"/>
      <c r="AF22" s="1311"/>
      <c r="AG22" s="1312"/>
      <c r="AH22" s="1457"/>
      <c r="AI22" s="1463"/>
      <c r="AJ22" s="1315"/>
      <c r="AK22" s="1316"/>
      <c r="AL22" s="1213" t="str">
        <f>IF(D22="","",IF(OR(AD22="",AE22="",AF22="",AG22=""),"  P.f. preencha o período de execução da medida",""))</f>
        <v/>
      </c>
      <c r="AP22" s="11"/>
      <c r="AQ22" s="11"/>
      <c r="AR22" s="11"/>
      <c r="AS22" s="11"/>
      <c r="AT22" s="11"/>
      <c r="AU22" s="11"/>
      <c r="AV22" s="12"/>
      <c r="AX22" s="142"/>
      <c r="AY22" s="142"/>
      <c r="BA22" s="11"/>
      <c r="BB22" s="11"/>
      <c r="BC22" s="87"/>
      <c r="BD22" s="67"/>
      <c r="BE22" s="67"/>
      <c r="BF22" s="67"/>
      <c r="BG22" s="11"/>
      <c r="BH22" s="11"/>
    </row>
    <row r="23" spans="2:60" ht="15.75" thickBot="1" x14ac:dyDescent="0.3">
      <c r="B23" s="15"/>
      <c r="C23" s="23"/>
      <c r="D23" s="11"/>
      <c r="E23" s="11"/>
      <c r="F23" s="11"/>
      <c r="G23" s="11"/>
      <c r="H23" s="307">
        <f>SUM(H12:H18)</f>
        <v>0</v>
      </c>
      <c r="I23" s="11"/>
      <c r="J23" s="91">
        <f t="shared" ref="J23:P23" si="5">SUM(J12:J22)</f>
        <v>0</v>
      </c>
      <c r="K23" s="92">
        <f t="shared" si="5"/>
        <v>0</v>
      </c>
      <c r="L23" s="92">
        <f t="shared" si="5"/>
        <v>0</v>
      </c>
      <c r="M23" s="92">
        <f t="shared" si="5"/>
        <v>0</v>
      </c>
      <c r="N23" s="92">
        <f t="shared" si="5"/>
        <v>0</v>
      </c>
      <c r="O23" s="92">
        <f t="shared" si="5"/>
        <v>0</v>
      </c>
      <c r="P23" s="95">
        <f t="shared" si="5"/>
        <v>0</v>
      </c>
      <c r="Q23" s="97">
        <f>SUM(Q12:Q22)</f>
        <v>0</v>
      </c>
      <c r="R23" s="97">
        <f>SUM(R12:R22)</f>
        <v>0</v>
      </c>
      <c r="S23" s="96">
        <f>IF('1. Identificação Ben. Oper.'!$D$48=0,0,R23/'1. Identificação Ben. Oper.'!$D$48)</f>
        <v>0</v>
      </c>
      <c r="T23" s="97">
        <f>SUM(T12:T22)</f>
        <v>0</v>
      </c>
      <c r="U23" s="95">
        <f>SUM(U12:U22)</f>
        <v>0</v>
      </c>
      <c r="V23" s="311">
        <f>SUM(V12:V22)</f>
        <v>0</v>
      </c>
      <c r="W23" s="312"/>
      <c r="X23" s="310"/>
      <c r="Y23" s="98">
        <f>SUM(Y12:Y22)</f>
        <v>0</v>
      </c>
      <c r="Z23" s="99">
        <f>SUM(Z12:Z22)</f>
        <v>0</v>
      </c>
      <c r="AA23" s="99">
        <f>SUM(AA12:AA22)</f>
        <v>0</v>
      </c>
      <c r="AB23" s="99">
        <f>SUM(AB12:AB22)</f>
        <v>0</v>
      </c>
      <c r="AC23" s="296">
        <f>IF(P23=0,0,(Y23+Z23)/P23)</f>
        <v>0</v>
      </c>
      <c r="AP23" s="11"/>
      <c r="AQ23" s="11"/>
      <c r="AR23" s="11"/>
      <c r="AS23" s="11"/>
      <c r="AT23" s="11"/>
      <c r="AU23" s="11"/>
      <c r="AV23" s="12"/>
      <c r="AX23" s="142"/>
      <c r="AY23" s="142"/>
      <c r="BA23" s="11"/>
      <c r="BB23" s="36"/>
      <c r="BC23" s="87"/>
      <c r="BD23" s="67"/>
      <c r="BE23" s="67"/>
      <c r="BF23" s="67"/>
      <c r="BG23" s="11"/>
      <c r="BH23" s="11"/>
    </row>
    <row r="24" spans="2:60" s="1" customFormat="1" ht="30" customHeight="1" thickBot="1" x14ac:dyDescent="0.3">
      <c r="B24" s="9"/>
      <c r="C24" s="1627" t="s">
        <v>254</v>
      </c>
      <c r="D24" s="1628"/>
      <c r="E24" s="100">
        <f>Y23+Z23</f>
        <v>0</v>
      </c>
      <c r="F24" s="23"/>
      <c r="G24" s="23"/>
      <c r="H24" s="23"/>
      <c r="I24" s="23"/>
      <c r="J24" s="23"/>
      <c r="K24" s="23"/>
      <c r="L24" s="23"/>
      <c r="M24" s="61"/>
      <c r="N24" s="61"/>
      <c r="O24" s="23"/>
      <c r="P24" s="101"/>
      <c r="Q24" s="101"/>
      <c r="R24" s="61"/>
      <c r="S24" s="61"/>
      <c r="T24" s="61"/>
      <c r="U24" s="61"/>
      <c r="V24" s="61"/>
      <c r="W24" s="61"/>
      <c r="X24" s="1394"/>
      <c r="Y24" s="552"/>
      <c r="Z24" s="552"/>
      <c r="AA24" s="552"/>
      <c r="AB24" s="23"/>
      <c r="AC24" s="23"/>
      <c r="AD24" s="23"/>
      <c r="AE24" s="23"/>
      <c r="AF24" s="23"/>
      <c r="AG24" s="23"/>
      <c r="AH24" s="23"/>
      <c r="AI24" s="23"/>
      <c r="AJ24" s="177"/>
      <c r="AK24" s="177"/>
      <c r="AL24" s="177"/>
      <c r="AM24" s="177"/>
      <c r="AN24" s="177"/>
      <c r="AO24" s="177"/>
      <c r="AP24" s="177"/>
      <c r="AQ24" s="177"/>
      <c r="AR24" s="177"/>
      <c r="AS24" s="177"/>
      <c r="AT24" s="177"/>
      <c r="AU24" s="177"/>
      <c r="AV24" s="12"/>
      <c r="AY24" s="23"/>
      <c r="AZ24" s="38"/>
      <c r="BA24" s="144"/>
      <c r="BB24" s="67"/>
      <c r="BC24" s="67"/>
      <c r="BD24" s="142"/>
      <c r="BE24" s="142"/>
      <c r="BF24" s="142"/>
      <c r="BG24" s="142"/>
    </row>
    <row r="25" spans="2:60" ht="30" customHeight="1" thickBot="1" x14ac:dyDescent="0.3">
      <c r="B25" s="15"/>
      <c r="C25" s="1627" t="s">
        <v>345</v>
      </c>
      <c r="D25" s="1628"/>
      <c r="E25" s="100">
        <f>AA23</f>
        <v>0</v>
      </c>
      <c r="F25" s="178"/>
      <c r="G25" s="178"/>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77"/>
      <c r="AK25" s="177"/>
      <c r="AL25" s="177"/>
      <c r="AM25" s="177"/>
      <c r="AN25" s="177"/>
      <c r="AO25" s="177"/>
      <c r="AP25" s="177"/>
      <c r="AQ25" s="177"/>
      <c r="AR25" s="177"/>
      <c r="AS25" s="177"/>
      <c r="AT25" s="177"/>
      <c r="AU25" s="177"/>
      <c r="AV25" s="12"/>
      <c r="AY25" s="11"/>
      <c r="AZ25" s="11"/>
      <c r="BA25" s="87"/>
      <c r="BB25" s="67"/>
      <c r="BC25" s="67"/>
      <c r="BD25" s="142"/>
      <c r="BE25" s="142"/>
      <c r="BF25" s="142"/>
      <c r="BG25" s="142"/>
    </row>
    <row r="26" spans="2:60" ht="30" customHeight="1" thickBot="1" x14ac:dyDescent="0.3">
      <c r="B26" s="15"/>
      <c r="C26" s="1713" t="s">
        <v>527</v>
      </c>
      <c r="D26" s="1714"/>
      <c r="E26" s="100">
        <f>IF(E25&lt;=('2. Medidas a) i)'!E38+'3. Medidas a) ii)'!E37+'4. Medidas a) iii)'!E25+'5. Medidas a) iv)'!E20+'6. Medidas a) v)'!E25+'7. Medidas b) i)'!E24++E25+'9. Medidas c)'!F30+'AP.3. Apoio Reembol.'!E29)*0.3,E25,('2. Medidas a) i)'!E38+'3. Medidas a) ii)'!E37+'4. Medidas a) iii)'!E25+'5. Medidas a) iv)'!E20+'6. Medidas a) v)'!E25+'7. Medidas b) i)'!E24+E25+'9. Medidas c)'!F30+'AP.3. Apoio Reembol.'!E29-E25)*0.3/0.7)</f>
        <v>0</v>
      </c>
      <c r="F26" s="858" t="e">
        <f>E26/'AP.3. Apoio Reembol.'!E30</f>
        <v>#DIV/0!</v>
      </c>
      <c r="G26" s="445"/>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77"/>
      <c r="AK26" s="177"/>
      <c r="AL26" s="177"/>
      <c r="AM26" s="177"/>
      <c r="AN26" s="177"/>
      <c r="AO26" s="177"/>
      <c r="AP26" s="177"/>
      <c r="AQ26" s="177"/>
      <c r="AR26" s="177"/>
      <c r="AS26" s="177"/>
      <c r="AT26" s="177"/>
      <c r="AU26" s="177"/>
      <c r="AV26" s="12"/>
      <c r="AY26" s="11"/>
      <c r="AZ26" s="11"/>
      <c r="BA26" s="87"/>
      <c r="BB26" s="67"/>
      <c r="BC26" s="67"/>
      <c r="BD26" s="142"/>
      <c r="BE26" s="142"/>
      <c r="BF26" s="142"/>
      <c r="BG26" s="142"/>
    </row>
    <row r="27" spans="2:60" ht="30" customHeight="1" thickBot="1" x14ac:dyDescent="0.3">
      <c r="B27" s="15"/>
      <c r="C27" s="1713" t="s">
        <v>528</v>
      </c>
      <c r="D27" s="1714"/>
      <c r="E27" s="100">
        <f>E25-E26</f>
        <v>0</v>
      </c>
      <c r="F27" s="11"/>
      <c r="G27" s="445"/>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77"/>
      <c r="AK27" s="177"/>
      <c r="AL27" s="177"/>
      <c r="AM27" s="177"/>
      <c r="AN27" s="177"/>
      <c r="AO27" s="177"/>
      <c r="AP27" s="177"/>
      <c r="AQ27" s="177"/>
      <c r="AR27" s="177"/>
      <c r="AS27" s="177"/>
      <c r="AT27" s="177"/>
      <c r="AU27" s="177"/>
      <c r="AV27" s="12"/>
      <c r="AY27" s="11"/>
      <c r="AZ27" s="11"/>
      <c r="BA27" s="87"/>
      <c r="BB27" s="67"/>
      <c r="BC27" s="67"/>
      <c r="BD27" s="142"/>
      <c r="BE27" s="142"/>
      <c r="BF27" s="142"/>
      <c r="BG27" s="142"/>
    </row>
    <row r="28" spans="2:60" ht="30" customHeight="1" thickBot="1" x14ac:dyDescent="0.3">
      <c r="B28" s="15"/>
      <c r="C28" s="1627" t="s">
        <v>346</v>
      </c>
      <c r="D28" s="1628"/>
      <c r="E28" s="100">
        <f>AB23</f>
        <v>0</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77"/>
      <c r="AK28" s="177"/>
      <c r="AL28" s="177"/>
      <c r="AM28" s="177"/>
      <c r="AN28" s="177"/>
      <c r="AO28" s="177"/>
      <c r="AP28" s="177"/>
      <c r="AQ28" s="177"/>
      <c r="AR28" s="177"/>
      <c r="AS28" s="177"/>
      <c r="AT28" s="177"/>
      <c r="AU28" s="177"/>
      <c r="AV28" s="12"/>
      <c r="AY28" s="11"/>
      <c r="AZ28" s="11"/>
      <c r="BA28" s="87"/>
      <c r="BB28" s="67"/>
      <c r="BC28" s="67"/>
      <c r="BD28" s="142"/>
      <c r="BE28" s="142"/>
      <c r="BF28" s="142"/>
      <c r="BG28" s="142"/>
    </row>
    <row r="29" spans="2:60" ht="27.6" customHeight="1" thickBot="1" x14ac:dyDescent="0.3">
      <c r="B29" s="15"/>
      <c r="C29" s="23"/>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67"/>
      <c r="AJ29" s="177"/>
      <c r="AK29" s="177"/>
      <c r="AL29" s="177"/>
      <c r="AM29" s="177"/>
      <c r="AN29" s="177"/>
      <c r="AO29" s="177"/>
      <c r="AP29" s="177"/>
      <c r="AQ29" s="177"/>
      <c r="AR29" s="177"/>
      <c r="AS29" s="177"/>
      <c r="AT29" s="177"/>
      <c r="AU29" s="177"/>
      <c r="AV29" s="12"/>
      <c r="AY29" s="11"/>
      <c r="AZ29" s="11"/>
      <c r="BA29" s="87"/>
      <c r="BB29" s="11"/>
      <c r="BC29" s="67"/>
      <c r="BD29" s="142"/>
      <c r="BE29" s="142"/>
      <c r="BF29" s="142"/>
      <c r="BG29" s="142"/>
    </row>
    <row r="30" spans="2:60" ht="56.25" customHeight="1" thickBot="1" x14ac:dyDescent="0.3">
      <c r="B30" s="15"/>
      <c r="C30" s="103" t="s">
        <v>30</v>
      </c>
      <c r="D30" s="104"/>
      <c r="E30" s="104"/>
      <c r="F30" s="104"/>
      <c r="G30" s="104"/>
      <c r="H30" s="104"/>
      <c r="I30" s="104"/>
      <c r="J30" s="1646" t="s">
        <v>119</v>
      </c>
      <c r="K30" s="1647"/>
      <c r="L30" s="1648"/>
      <c r="M30" s="1648"/>
      <c r="N30" s="1648"/>
      <c r="O30" s="1648"/>
      <c r="P30" s="1648"/>
      <c r="Q30" s="1648"/>
      <c r="R30" s="1648"/>
      <c r="S30" s="1648"/>
      <c r="T30" s="1648"/>
      <c r="U30" s="1648"/>
      <c r="V30" s="1648"/>
      <c r="W30" s="1648"/>
      <c r="X30" s="1648"/>
      <c r="Y30" s="1648"/>
      <c r="Z30" s="1648"/>
      <c r="AA30" s="1648"/>
      <c r="AB30" s="1648"/>
      <c r="AC30" s="1648"/>
      <c r="AD30" s="1648"/>
      <c r="AE30" s="1648"/>
      <c r="AF30" s="1648"/>
      <c r="AG30" s="1648"/>
      <c r="AH30" s="1648"/>
      <c r="AI30" s="1649"/>
      <c r="AJ30" s="177"/>
      <c r="AK30" s="177"/>
      <c r="AL30" s="177"/>
      <c r="AM30" s="177"/>
      <c r="AN30" s="177"/>
      <c r="AO30" s="177"/>
      <c r="AP30" s="177"/>
      <c r="AQ30" s="177"/>
      <c r="AR30" s="177"/>
      <c r="AS30" s="177"/>
      <c r="AT30" s="177"/>
      <c r="AU30" s="177"/>
      <c r="AV30" s="12"/>
      <c r="AY30" s="11"/>
      <c r="AZ30" s="11"/>
      <c r="BA30" s="87"/>
      <c r="BB30" s="11"/>
      <c r="BC30" s="67"/>
      <c r="BD30" s="142"/>
      <c r="BE30" s="142"/>
      <c r="BF30" s="142"/>
      <c r="BG30" s="142"/>
    </row>
    <row r="31" spans="2:60" ht="15.75" thickBot="1" x14ac:dyDescent="0.3">
      <c r="B31" s="15"/>
      <c r="C31" s="105"/>
      <c r="D31" s="106"/>
      <c r="E31" s="106"/>
      <c r="F31" s="106"/>
      <c r="G31" s="106"/>
      <c r="H31" s="107"/>
      <c r="I31" s="106"/>
      <c r="J31" s="1667" t="s">
        <v>14</v>
      </c>
      <c r="K31" s="1668"/>
      <c r="L31" s="1668"/>
      <c r="M31" s="1668"/>
      <c r="N31" s="1668"/>
      <c r="O31" s="1668"/>
      <c r="P31" s="1668"/>
      <c r="Q31" s="1668"/>
      <c r="R31" s="1668"/>
      <c r="S31" s="1668"/>
      <c r="T31" s="1668"/>
      <c r="U31" s="1668"/>
      <c r="V31" s="1668"/>
      <c r="W31" s="1668"/>
      <c r="X31" s="1668"/>
      <c r="Y31" s="1668"/>
      <c r="Z31" s="1668"/>
      <c r="AA31" s="1668"/>
      <c r="AB31" s="1668"/>
      <c r="AC31" s="1668"/>
      <c r="AD31" s="1668"/>
      <c r="AE31" s="1668"/>
      <c r="AF31" s="1668"/>
      <c r="AG31" s="1668"/>
      <c r="AH31" s="1669"/>
      <c r="AI31" s="108"/>
      <c r="AJ31" s="177"/>
      <c r="AK31" s="177"/>
      <c r="AL31" s="177"/>
      <c r="AM31" s="177"/>
      <c r="AN31" s="177"/>
      <c r="AO31" s="177"/>
      <c r="AP31" s="177"/>
      <c r="AQ31" s="177"/>
      <c r="AR31" s="177"/>
      <c r="AS31" s="177"/>
      <c r="AT31" s="177"/>
      <c r="AU31" s="177"/>
      <c r="AV31" s="12"/>
      <c r="AY31" s="11"/>
      <c r="AZ31" s="11"/>
      <c r="BA31" s="11"/>
      <c r="BB31" s="11"/>
      <c r="BC31" s="67"/>
      <c r="BD31" s="142"/>
      <c r="BE31" s="142"/>
      <c r="BF31" s="142"/>
      <c r="BG31" s="142"/>
    </row>
    <row r="32" spans="2:60" ht="28.5" customHeight="1" thickBot="1" x14ac:dyDescent="0.3">
      <c r="B32" s="15"/>
      <c r="C32" s="109" t="s">
        <v>31</v>
      </c>
      <c r="D32" s="629" t="s">
        <v>100</v>
      </c>
      <c r="E32" s="629" t="s">
        <v>99</v>
      </c>
      <c r="F32" s="629" t="s">
        <v>105</v>
      </c>
      <c r="G32" s="629"/>
      <c r="H32" s="1645" t="s">
        <v>60</v>
      </c>
      <c r="I32" s="1645"/>
      <c r="J32" s="638">
        <v>1</v>
      </c>
      <c r="K32" s="638">
        <v>2</v>
      </c>
      <c r="L32" s="638">
        <v>3</v>
      </c>
      <c r="M32" s="638">
        <v>4</v>
      </c>
      <c r="N32" s="638">
        <v>5</v>
      </c>
      <c r="O32" s="638">
        <v>6</v>
      </c>
      <c r="P32" s="638">
        <v>7</v>
      </c>
      <c r="Q32" s="638">
        <v>8</v>
      </c>
      <c r="R32" s="638">
        <v>9</v>
      </c>
      <c r="S32" s="638">
        <v>10</v>
      </c>
      <c r="T32" s="638">
        <v>11</v>
      </c>
      <c r="U32" s="638">
        <v>12</v>
      </c>
      <c r="V32" s="638">
        <v>13</v>
      </c>
      <c r="W32" s="638">
        <v>14</v>
      </c>
      <c r="X32" s="638">
        <v>15</v>
      </c>
      <c r="Y32" s="638">
        <v>16</v>
      </c>
      <c r="Z32" s="638">
        <v>17</v>
      </c>
      <c r="AA32" s="638">
        <v>18</v>
      </c>
      <c r="AB32" s="638">
        <v>19</v>
      </c>
      <c r="AC32" s="638">
        <v>20</v>
      </c>
      <c r="AD32" s="638">
        <v>21</v>
      </c>
      <c r="AE32" s="638">
        <v>22</v>
      </c>
      <c r="AF32" s="638">
        <v>23</v>
      </c>
      <c r="AG32" s="638">
        <v>24</v>
      </c>
      <c r="AH32" s="638">
        <v>25</v>
      </c>
      <c r="AI32" s="111" t="s">
        <v>32</v>
      </c>
      <c r="AJ32" s="266"/>
      <c r="AK32" s="266"/>
      <c r="AL32" s="266"/>
      <c r="AM32" s="266"/>
      <c r="AN32" s="266"/>
      <c r="AO32" s="266"/>
      <c r="AP32" s="266"/>
      <c r="AQ32" s="266"/>
      <c r="AR32" s="266"/>
      <c r="AS32" s="266"/>
      <c r="AT32" s="266"/>
      <c r="AU32" s="269" t="s">
        <v>140</v>
      </c>
      <c r="AV32" s="267" t="s">
        <v>139</v>
      </c>
      <c r="AY32" s="11"/>
      <c r="AZ32" s="11"/>
      <c r="BA32" s="11"/>
      <c r="BB32" s="11"/>
      <c r="BC32" s="11"/>
      <c r="BD32" s="142"/>
      <c r="BE32" s="142"/>
      <c r="BF32" s="142"/>
      <c r="BG32" s="142"/>
    </row>
    <row r="33" spans="2:59" ht="15.75" thickBot="1" x14ac:dyDescent="0.3">
      <c r="B33" s="15"/>
      <c r="C33" s="588">
        <f t="shared" ref="C33:C39" si="6">C12</f>
        <v>1</v>
      </c>
      <c r="D33" s="589">
        <f t="shared" ref="D33:D39" si="7">P12</f>
        <v>0</v>
      </c>
      <c r="E33" s="589">
        <f t="shared" ref="E33:F39" si="8">U12</f>
        <v>0</v>
      </c>
      <c r="F33" s="589">
        <f t="shared" si="8"/>
        <v>0</v>
      </c>
      <c r="G33" s="589"/>
      <c r="H33" s="589">
        <f>IF(D33="",0,D33-E33)</f>
        <v>0</v>
      </c>
      <c r="I33" s="590"/>
      <c r="J33" s="115">
        <f>IF($I12&gt;=25,$H33,IF(J$32&lt;=$I12,$H33,IF(J$32&lt;=($I12*($W12+1)),$H33,0)))-IF($I12="",0,IF(J$32-1&lt;=($I12*$W12),$F33,0))*IF(OR($X12=0,$X12&gt;25),0,IF(MOD(J$32,$I12)=0,1,0))</f>
        <v>0</v>
      </c>
      <c r="K33" s="115">
        <f t="shared" ref="K33:AH33" si="9">IF($I12&gt;=25,$H33,IF(K$32&lt;=$I12,$H33,IF(K$32&lt;=($I12*($W12+1)),$H33,0)))-IF($I12="",0,IF(K$32-1&lt;=($I12*$W12),$F33,0))*IF(OR($X12=0,$X12&gt;25),0,IF(MOD(K$32-1,$I12)=0,1,0))</f>
        <v>0</v>
      </c>
      <c r="L33" s="115">
        <f t="shared" si="9"/>
        <v>0</v>
      </c>
      <c r="M33" s="115">
        <f t="shared" si="9"/>
        <v>0</v>
      </c>
      <c r="N33" s="115">
        <f t="shared" si="9"/>
        <v>0</v>
      </c>
      <c r="O33" s="115">
        <f t="shared" si="9"/>
        <v>0</v>
      </c>
      <c r="P33" s="115">
        <f t="shared" si="9"/>
        <v>0</v>
      </c>
      <c r="Q33" s="115">
        <f t="shared" si="9"/>
        <v>0</v>
      </c>
      <c r="R33" s="115">
        <f t="shared" si="9"/>
        <v>0</v>
      </c>
      <c r="S33" s="115">
        <f t="shared" si="9"/>
        <v>0</v>
      </c>
      <c r="T33" s="115">
        <f t="shared" si="9"/>
        <v>0</v>
      </c>
      <c r="U33" s="115">
        <f t="shared" si="9"/>
        <v>0</v>
      </c>
      <c r="V33" s="115">
        <f t="shared" si="9"/>
        <v>0</v>
      </c>
      <c r="W33" s="115">
        <f t="shared" si="9"/>
        <v>0</v>
      </c>
      <c r="X33" s="115">
        <f t="shared" si="9"/>
        <v>0</v>
      </c>
      <c r="Y33" s="115">
        <f t="shared" si="9"/>
        <v>0</v>
      </c>
      <c r="Z33" s="115">
        <f t="shared" si="9"/>
        <v>0</v>
      </c>
      <c r="AA33" s="115">
        <f t="shared" si="9"/>
        <v>0</v>
      </c>
      <c r="AB33" s="115">
        <f t="shared" si="9"/>
        <v>0</v>
      </c>
      <c r="AC33" s="115">
        <f t="shared" si="9"/>
        <v>0</v>
      </c>
      <c r="AD33" s="115">
        <f t="shared" si="9"/>
        <v>0</v>
      </c>
      <c r="AE33" s="115">
        <f t="shared" si="9"/>
        <v>0</v>
      </c>
      <c r="AF33" s="115">
        <f t="shared" si="9"/>
        <v>0</v>
      </c>
      <c r="AG33" s="115">
        <f t="shared" si="9"/>
        <v>0</v>
      </c>
      <c r="AH33" s="115">
        <f t="shared" si="9"/>
        <v>0</v>
      </c>
      <c r="AI33" s="116">
        <f t="shared" ref="AI33:AI42" si="10">SUM(J33:AH33)</f>
        <v>0</v>
      </c>
      <c r="AJ33" s="266">
        <v>1</v>
      </c>
      <c r="AK33" s="266"/>
      <c r="AL33" s="266"/>
      <c r="AM33" s="266"/>
      <c r="AN33" s="266"/>
      <c r="AO33" s="266"/>
      <c r="AP33" s="266"/>
      <c r="AQ33" s="266"/>
      <c r="AR33" s="266"/>
      <c r="AS33" s="266"/>
      <c r="AT33" s="266"/>
      <c r="AU33" s="269">
        <f>+IF(F12="",0,IF(F12=#REF!,0,IF(F12=#REF!,1.501,IF(F12=#REF!,20.001,0))))</f>
        <v>0</v>
      </c>
      <c r="AV33" s="267">
        <f>+IF(F12="",10000000000,IF(F12=#REF!,1.5,IF(F12=#REF!,20,IF(F12=#REF!,10000000000,10000000000))))</f>
        <v>10000000000</v>
      </c>
      <c r="BD33" s="142"/>
      <c r="BE33" s="142"/>
      <c r="BF33" s="142"/>
      <c r="BG33" s="142"/>
    </row>
    <row r="34" spans="2:59" ht="15.75" thickBot="1" x14ac:dyDescent="0.3">
      <c r="B34" s="15"/>
      <c r="C34" s="112">
        <f t="shared" si="6"/>
        <v>2</v>
      </c>
      <c r="D34" s="113">
        <f t="shared" si="7"/>
        <v>0</v>
      </c>
      <c r="E34" s="113">
        <f t="shared" si="8"/>
        <v>0</v>
      </c>
      <c r="F34" s="113">
        <f t="shared" si="8"/>
        <v>0</v>
      </c>
      <c r="G34" s="113"/>
      <c r="H34" s="113">
        <f t="shared" ref="H34:H42" si="11">IF(D34="",0,D34-E34)</f>
        <v>0</v>
      </c>
      <c r="I34" s="117"/>
      <c r="J34" s="115">
        <f>IF($I13&gt;=25,$H34,IF(J$32&lt;=$I13,$H34,IF(J$32&lt;=($I13*($W13+1)),$H34,0)))-IF($I13="",0,IF(J$32-1&lt;=($I13*$W13),$F34,0))*IF(OR($X13=0,$X13&gt;25),0,IF(MOD(J$32,$I13)=0,1,0))</f>
        <v>0</v>
      </c>
      <c r="K34" s="115">
        <f t="shared" ref="K34:AH34" si="12">IF($I13&gt;=25,$H34,IF(K$32&lt;=$I13,$H34,IF(K$32&lt;=($I13*($W13+1)),$H34,0)))-IF($I13="",0,IF(K$32-1&lt;=($I13*$W13),$F34,0))*IF(OR($X13=0,$X13&gt;25),0,IF(MOD(K$32-1,$I13)=0,1,0))</f>
        <v>0</v>
      </c>
      <c r="L34" s="115">
        <f t="shared" si="12"/>
        <v>0</v>
      </c>
      <c r="M34" s="115">
        <f t="shared" si="12"/>
        <v>0</v>
      </c>
      <c r="N34" s="115">
        <f t="shared" si="12"/>
        <v>0</v>
      </c>
      <c r="O34" s="115">
        <f t="shared" si="12"/>
        <v>0</v>
      </c>
      <c r="P34" s="115">
        <f t="shared" si="12"/>
        <v>0</v>
      </c>
      <c r="Q34" s="115">
        <f t="shared" si="12"/>
        <v>0</v>
      </c>
      <c r="R34" s="115">
        <f t="shared" si="12"/>
        <v>0</v>
      </c>
      <c r="S34" s="115">
        <f t="shared" si="12"/>
        <v>0</v>
      </c>
      <c r="T34" s="115">
        <f t="shared" si="12"/>
        <v>0</v>
      </c>
      <c r="U34" s="115">
        <f t="shared" si="12"/>
        <v>0</v>
      </c>
      <c r="V34" s="115">
        <f t="shared" si="12"/>
        <v>0</v>
      </c>
      <c r="W34" s="115">
        <f t="shared" si="12"/>
        <v>0</v>
      </c>
      <c r="X34" s="115">
        <f t="shared" si="12"/>
        <v>0</v>
      </c>
      <c r="Y34" s="115">
        <f t="shared" si="12"/>
        <v>0</v>
      </c>
      <c r="Z34" s="115">
        <f t="shared" si="12"/>
        <v>0</v>
      </c>
      <c r="AA34" s="115">
        <f t="shared" si="12"/>
        <v>0</v>
      </c>
      <c r="AB34" s="115">
        <f t="shared" si="12"/>
        <v>0</v>
      </c>
      <c r="AC34" s="115">
        <f t="shared" si="12"/>
        <v>0</v>
      </c>
      <c r="AD34" s="115">
        <f t="shared" si="12"/>
        <v>0</v>
      </c>
      <c r="AE34" s="115">
        <f t="shared" si="12"/>
        <v>0</v>
      </c>
      <c r="AF34" s="115">
        <f t="shared" si="12"/>
        <v>0</v>
      </c>
      <c r="AG34" s="115">
        <f t="shared" si="12"/>
        <v>0</v>
      </c>
      <c r="AH34" s="115">
        <f t="shared" si="12"/>
        <v>0</v>
      </c>
      <c r="AI34" s="116">
        <f t="shared" si="10"/>
        <v>0</v>
      </c>
      <c r="AJ34" s="266">
        <v>2</v>
      </c>
      <c r="AK34" s="266"/>
      <c r="AL34" s="266"/>
      <c r="AM34" s="266"/>
      <c r="AN34" s="266"/>
      <c r="AO34" s="266"/>
      <c r="AP34" s="266"/>
      <c r="AQ34" s="266"/>
      <c r="AR34" s="266"/>
      <c r="AS34" s="266"/>
      <c r="AT34" s="266"/>
      <c r="AU34" s="269">
        <f>+IF(F13="",0,IF(F13=#REF!,0,IF(F13=#REF!,1.501,IF(F13=#REF!,20.001,0))))</f>
        <v>0</v>
      </c>
      <c r="AV34" s="267">
        <f>+IF(F13="",10000000000,IF(F13=#REF!,1.5,IF(F13=#REF!,20,IF(F13=#REF!,10000000000,10000000000))))</f>
        <v>10000000000</v>
      </c>
      <c r="BD34" s="142"/>
      <c r="BE34" s="142"/>
      <c r="BF34" s="142"/>
      <c r="BG34" s="142"/>
    </row>
    <row r="35" spans="2:59" ht="15.75" thickBot="1" x14ac:dyDescent="0.3">
      <c r="B35" s="15"/>
      <c r="C35" s="588">
        <f t="shared" si="6"/>
        <v>3</v>
      </c>
      <c r="D35" s="589">
        <f t="shared" si="7"/>
        <v>0</v>
      </c>
      <c r="E35" s="589">
        <f t="shared" si="8"/>
        <v>0</v>
      </c>
      <c r="F35" s="589">
        <f t="shared" si="8"/>
        <v>0</v>
      </c>
      <c r="G35" s="589"/>
      <c r="H35" s="589">
        <f t="shared" si="11"/>
        <v>0</v>
      </c>
      <c r="I35" s="591"/>
      <c r="J35" s="115">
        <f>IF($I14&gt;=25,$H35,IF(J$32&lt;=$I14,$H35,IF(J$32&lt;=($I14*($W14+1)),$H35,0)))-IF($I14="",0,IF(J$32-1&lt;=($I14*$W14),$F35,0))*IF(OR($X14=0,$X14&gt;25),0,IF(MOD(J$32,$I14)=0,1,0))</f>
        <v>0</v>
      </c>
      <c r="K35" s="115">
        <f t="shared" ref="K35:AH35" si="13">IF($I14&gt;=25,$H35,IF(K$32&lt;=$I14,$H35,IF(K$32&lt;=($I14*($W14+1)),$H35,0)))-IF($I14="",0,IF(K$32-1&lt;=($I14*$W14),$F35,0))*IF(OR($X14=0,$X14&gt;25),0,IF(MOD(K$32-1,$I14)=0,1,0))</f>
        <v>0</v>
      </c>
      <c r="L35" s="115">
        <f t="shared" si="13"/>
        <v>0</v>
      </c>
      <c r="M35" s="115">
        <f t="shared" si="13"/>
        <v>0</v>
      </c>
      <c r="N35" s="115">
        <f t="shared" si="13"/>
        <v>0</v>
      </c>
      <c r="O35" s="115">
        <f t="shared" si="13"/>
        <v>0</v>
      </c>
      <c r="P35" s="115">
        <f t="shared" si="13"/>
        <v>0</v>
      </c>
      <c r="Q35" s="115">
        <f t="shared" si="13"/>
        <v>0</v>
      </c>
      <c r="R35" s="115">
        <f t="shared" si="13"/>
        <v>0</v>
      </c>
      <c r="S35" s="115">
        <f t="shared" si="13"/>
        <v>0</v>
      </c>
      <c r="T35" s="115">
        <f t="shared" si="13"/>
        <v>0</v>
      </c>
      <c r="U35" s="115">
        <f t="shared" si="13"/>
        <v>0</v>
      </c>
      <c r="V35" s="115">
        <f t="shared" si="13"/>
        <v>0</v>
      </c>
      <c r="W35" s="115">
        <f t="shared" si="13"/>
        <v>0</v>
      </c>
      <c r="X35" s="115">
        <f t="shared" si="13"/>
        <v>0</v>
      </c>
      <c r="Y35" s="115">
        <f t="shared" si="13"/>
        <v>0</v>
      </c>
      <c r="Z35" s="115">
        <f t="shared" si="13"/>
        <v>0</v>
      </c>
      <c r="AA35" s="115">
        <f t="shared" si="13"/>
        <v>0</v>
      </c>
      <c r="AB35" s="115">
        <f t="shared" si="13"/>
        <v>0</v>
      </c>
      <c r="AC35" s="115">
        <f t="shared" si="13"/>
        <v>0</v>
      </c>
      <c r="AD35" s="115">
        <f t="shared" si="13"/>
        <v>0</v>
      </c>
      <c r="AE35" s="115">
        <f t="shared" si="13"/>
        <v>0</v>
      </c>
      <c r="AF35" s="115">
        <f t="shared" si="13"/>
        <v>0</v>
      </c>
      <c r="AG35" s="115">
        <f t="shared" si="13"/>
        <v>0</v>
      </c>
      <c r="AH35" s="115">
        <f t="shared" si="13"/>
        <v>0</v>
      </c>
      <c r="AI35" s="116">
        <f t="shared" si="10"/>
        <v>0</v>
      </c>
      <c r="AJ35" s="266">
        <v>3</v>
      </c>
      <c r="AK35" s="266"/>
      <c r="AL35" s="266"/>
      <c r="AM35" s="266"/>
      <c r="AN35" s="266"/>
      <c r="AO35" s="266"/>
      <c r="AP35" s="266"/>
      <c r="AQ35" s="266"/>
      <c r="AR35" s="266"/>
      <c r="AS35" s="266"/>
      <c r="AT35" s="266"/>
      <c r="AU35" s="269">
        <f>+IF(F14="",0,IF(F14=#REF!,0,IF(F14=#REF!,1.501,IF(F14=#REF!,20.001,0))))</f>
        <v>0</v>
      </c>
      <c r="AV35" s="267">
        <f>+IF(F14="",10000000000,IF(F14=#REF!,1.5,IF(F14=#REF!,20,IF(F14=#REF!,10000000000,10000000000))))</f>
        <v>10000000000</v>
      </c>
      <c r="BD35" s="142"/>
      <c r="BE35" s="142"/>
      <c r="BF35" s="142"/>
      <c r="BG35" s="142"/>
    </row>
    <row r="36" spans="2:59" ht="15.75" thickBot="1" x14ac:dyDescent="0.3">
      <c r="B36" s="15"/>
      <c r="C36" s="112">
        <f t="shared" si="6"/>
        <v>4</v>
      </c>
      <c r="D36" s="113">
        <f t="shared" si="7"/>
        <v>0</v>
      </c>
      <c r="E36" s="113">
        <f t="shared" si="8"/>
        <v>0</v>
      </c>
      <c r="F36" s="113">
        <f t="shared" si="8"/>
        <v>0</v>
      </c>
      <c r="G36" s="113"/>
      <c r="H36" s="113">
        <f t="shared" si="11"/>
        <v>0</v>
      </c>
      <c r="I36" s="117"/>
      <c r="J36" s="115">
        <f>IF($I15&gt;=25,$H36,IF(J$32&lt;=$I15,$H36,IF(J$32&lt;=($I15*($W15+1)),$H36,0)))-IF($I15="",0,IF(J$32-1&lt;=($I15*$W15),$F36,0))*IF(OR($X15=0,$X15&gt;25),0,IF(MOD(J$32,$I15)=0,1,0))</f>
        <v>0</v>
      </c>
      <c r="K36" s="115">
        <f t="shared" ref="K36:AH36" si="14">IF($I15&gt;=25,$H36,IF(K$32&lt;=$I15,$H36,IF(K$32&lt;=($I15*($W15+1)),$H36,0)))-IF($I15="",0,IF(K$32-1&lt;=($I15*$W15),$F36,0))*IF(OR($X15=0,$X15&gt;25),0,IF(MOD(K$32-1,$I15)=0,1,0))</f>
        <v>0</v>
      </c>
      <c r="L36" s="115">
        <f t="shared" si="14"/>
        <v>0</v>
      </c>
      <c r="M36" s="115">
        <f t="shared" si="14"/>
        <v>0</v>
      </c>
      <c r="N36" s="115">
        <f t="shared" si="14"/>
        <v>0</v>
      </c>
      <c r="O36" s="115">
        <f t="shared" si="14"/>
        <v>0</v>
      </c>
      <c r="P36" s="115">
        <f t="shared" si="14"/>
        <v>0</v>
      </c>
      <c r="Q36" s="115">
        <f t="shared" si="14"/>
        <v>0</v>
      </c>
      <c r="R36" s="115">
        <f t="shared" si="14"/>
        <v>0</v>
      </c>
      <c r="S36" s="115">
        <f t="shared" si="14"/>
        <v>0</v>
      </c>
      <c r="T36" s="115">
        <f t="shared" si="14"/>
        <v>0</v>
      </c>
      <c r="U36" s="115">
        <f t="shared" si="14"/>
        <v>0</v>
      </c>
      <c r="V36" s="115">
        <f t="shared" si="14"/>
        <v>0</v>
      </c>
      <c r="W36" s="115">
        <f t="shared" si="14"/>
        <v>0</v>
      </c>
      <c r="X36" s="115">
        <f t="shared" si="14"/>
        <v>0</v>
      </c>
      <c r="Y36" s="115">
        <f t="shared" si="14"/>
        <v>0</v>
      </c>
      <c r="Z36" s="115">
        <f t="shared" si="14"/>
        <v>0</v>
      </c>
      <c r="AA36" s="115">
        <f t="shared" si="14"/>
        <v>0</v>
      </c>
      <c r="AB36" s="115">
        <f t="shared" si="14"/>
        <v>0</v>
      </c>
      <c r="AC36" s="115">
        <f t="shared" si="14"/>
        <v>0</v>
      </c>
      <c r="AD36" s="115">
        <f t="shared" si="14"/>
        <v>0</v>
      </c>
      <c r="AE36" s="115">
        <f t="shared" si="14"/>
        <v>0</v>
      </c>
      <c r="AF36" s="115">
        <f t="shared" si="14"/>
        <v>0</v>
      </c>
      <c r="AG36" s="115">
        <f t="shared" si="14"/>
        <v>0</v>
      </c>
      <c r="AH36" s="115">
        <f t="shared" si="14"/>
        <v>0</v>
      </c>
      <c r="AI36" s="116">
        <f t="shared" si="10"/>
        <v>0</v>
      </c>
      <c r="AJ36" s="266">
        <v>4</v>
      </c>
      <c r="AK36" s="266"/>
      <c r="AL36" s="266"/>
      <c r="AM36" s="266"/>
      <c r="AN36" s="266"/>
      <c r="AO36" s="266"/>
      <c r="AP36" s="266"/>
      <c r="AQ36" s="266"/>
      <c r="AR36" s="266"/>
      <c r="AS36" s="266"/>
      <c r="AT36" s="266"/>
      <c r="AU36" s="269">
        <f>+IF(F15="",0,IF(F15=#REF!,0,IF(F15=#REF!,1.501,IF(F15=#REF!,20.001,0))))</f>
        <v>0</v>
      </c>
      <c r="AV36" s="267">
        <f>+IF(F15="",10000000000,IF(F15=#REF!,1.5,IF(F15=#REF!,20,IF(F15=#REF!,10000000000,10000000000))))</f>
        <v>10000000000</v>
      </c>
      <c r="BD36" s="142"/>
      <c r="BE36" s="142"/>
      <c r="BF36" s="142"/>
      <c r="BG36" s="142"/>
    </row>
    <row r="37" spans="2:59" ht="15" customHeight="1" thickBot="1" x14ac:dyDescent="0.3">
      <c r="B37" s="15"/>
      <c r="C37" s="588">
        <f t="shared" si="6"/>
        <v>5</v>
      </c>
      <c r="D37" s="589">
        <f t="shared" si="7"/>
        <v>0</v>
      </c>
      <c r="E37" s="589">
        <f t="shared" si="8"/>
        <v>0</v>
      </c>
      <c r="F37" s="589">
        <f t="shared" si="8"/>
        <v>0</v>
      </c>
      <c r="G37" s="589"/>
      <c r="H37" s="589">
        <f t="shared" si="11"/>
        <v>0</v>
      </c>
      <c r="I37" s="591"/>
      <c r="J37" s="115">
        <f>IF($I16&gt;=25,$H37,IF(J$32&lt;=$I16,$H37,IF(J$32&lt;=($I16*($W16+1)),$H37,0)))-IF($I16="",0,IF(J$32-1&lt;=($I16*$W16),$F37,0))*IF(OR($X16=0,$X16&gt;25),0,IF(MOD(J$32,$I16)=0,1,0))</f>
        <v>0</v>
      </c>
      <c r="K37" s="115">
        <f t="shared" ref="K37:AH37" si="15">IF($I16&gt;=25,$H37,IF(K$32&lt;=$I16,$H37,IF(K$32&lt;=($I16*($W16+1)),$H37,0)))-IF($I16="",0,IF(K$32-1&lt;=($I16*$W16),$F37,0))*IF(OR($X16=0,$X16&gt;25),0,IF(MOD(K$32-1,$I16)=0,1,0))</f>
        <v>0</v>
      </c>
      <c r="L37" s="115">
        <f t="shared" si="15"/>
        <v>0</v>
      </c>
      <c r="M37" s="115">
        <f t="shared" si="15"/>
        <v>0</v>
      </c>
      <c r="N37" s="115">
        <f t="shared" si="15"/>
        <v>0</v>
      </c>
      <c r="O37" s="115">
        <f t="shared" si="15"/>
        <v>0</v>
      </c>
      <c r="P37" s="115">
        <f t="shared" si="15"/>
        <v>0</v>
      </c>
      <c r="Q37" s="115">
        <f t="shared" si="15"/>
        <v>0</v>
      </c>
      <c r="R37" s="115">
        <f t="shared" si="15"/>
        <v>0</v>
      </c>
      <c r="S37" s="115">
        <f t="shared" si="15"/>
        <v>0</v>
      </c>
      <c r="T37" s="115">
        <f t="shared" si="15"/>
        <v>0</v>
      </c>
      <c r="U37" s="115">
        <f t="shared" si="15"/>
        <v>0</v>
      </c>
      <c r="V37" s="115">
        <f t="shared" si="15"/>
        <v>0</v>
      </c>
      <c r="W37" s="115">
        <f t="shared" si="15"/>
        <v>0</v>
      </c>
      <c r="X37" s="115">
        <f t="shared" si="15"/>
        <v>0</v>
      </c>
      <c r="Y37" s="115">
        <f t="shared" si="15"/>
        <v>0</v>
      </c>
      <c r="Z37" s="115">
        <f t="shared" si="15"/>
        <v>0</v>
      </c>
      <c r="AA37" s="115">
        <f t="shared" si="15"/>
        <v>0</v>
      </c>
      <c r="AB37" s="115">
        <f t="shared" si="15"/>
        <v>0</v>
      </c>
      <c r="AC37" s="115">
        <f t="shared" si="15"/>
        <v>0</v>
      </c>
      <c r="AD37" s="115">
        <f t="shared" si="15"/>
        <v>0</v>
      </c>
      <c r="AE37" s="115">
        <f t="shared" si="15"/>
        <v>0</v>
      </c>
      <c r="AF37" s="115">
        <f t="shared" si="15"/>
        <v>0</v>
      </c>
      <c r="AG37" s="115">
        <f t="shared" si="15"/>
        <v>0</v>
      </c>
      <c r="AH37" s="115">
        <f t="shared" si="15"/>
        <v>0</v>
      </c>
      <c r="AI37" s="116">
        <f t="shared" si="10"/>
        <v>0</v>
      </c>
      <c r="AJ37" s="266">
        <v>5</v>
      </c>
      <c r="AK37" s="266"/>
      <c r="AL37" s="266"/>
      <c r="AM37" s="266"/>
      <c r="AN37" s="266"/>
      <c r="AO37" s="266"/>
      <c r="AP37" s="266"/>
      <c r="AQ37" s="266"/>
      <c r="AR37" s="266"/>
      <c r="AS37" s="266"/>
      <c r="AT37" s="266"/>
      <c r="AU37" s="269">
        <f>+IF(F16="",0,IF(F16=#REF!,0,IF(F16=#REF!,1.501,IF(F16=#REF!,20.001,0))))</f>
        <v>0</v>
      </c>
      <c r="AV37" s="267">
        <f>+IF(F16="",10000000000,IF(F16=#REF!,1.5,IF(F16=#REF!,20,IF(F16=#REF!,10000000000,10000000000))))</f>
        <v>10000000000</v>
      </c>
      <c r="BD37" s="142"/>
      <c r="BE37" s="142"/>
      <c r="BF37" s="142"/>
      <c r="BG37" s="142"/>
    </row>
    <row r="38" spans="2:59" ht="15.75" thickBot="1" x14ac:dyDescent="0.3">
      <c r="B38" s="15"/>
      <c r="C38" s="112">
        <f t="shared" si="6"/>
        <v>6</v>
      </c>
      <c r="D38" s="118">
        <f t="shared" si="7"/>
        <v>0</v>
      </c>
      <c r="E38" s="118">
        <f t="shared" si="8"/>
        <v>0</v>
      </c>
      <c r="F38" s="118">
        <f t="shared" si="8"/>
        <v>0</v>
      </c>
      <c r="G38" s="118"/>
      <c r="H38" s="113">
        <f t="shared" si="11"/>
        <v>0</v>
      </c>
      <c r="I38" s="119"/>
      <c r="J38" s="115">
        <f t="shared" ref="J38:J39" si="16">IF($I17&gt;=25,$H38,IF(J$32&lt;=$I17,$H38,IF(J$32&lt;=($I17*($W17+1)),$H38,0)))-IF($I17="",0,IF(J$32-1&lt;=($I17*$W17),$F38,0))*IF(OR($X17=0,$X17&gt;25),0,IF(MOD(J$32,$I17)=0,1,0))</f>
        <v>0</v>
      </c>
      <c r="K38" s="115">
        <f t="shared" ref="K38:AH38" si="17">IF($I17&gt;=25,$H38,IF(K$32&lt;=$I17,$H38,IF(K$32&lt;=($I17*($W17+1)),$H38,0)))-IF($I17="",0,IF(K$32-1&lt;=($I17*$W17),$F38,0))*IF(OR($X17=0,$X17&gt;25),0,IF(MOD(K$32-1,$I17)=0,1,0))</f>
        <v>0</v>
      </c>
      <c r="L38" s="115">
        <f t="shared" si="17"/>
        <v>0</v>
      </c>
      <c r="M38" s="115">
        <f t="shared" si="17"/>
        <v>0</v>
      </c>
      <c r="N38" s="115">
        <f t="shared" si="17"/>
        <v>0</v>
      </c>
      <c r="O38" s="115">
        <f t="shared" si="17"/>
        <v>0</v>
      </c>
      <c r="P38" s="115">
        <f t="shared" si="17"/>
        <v>0</v>
      </c>
      <c r="Q38" s="115">
        <f t="shared" si="17"/>
        <v>0</v>
      </c>
      <c r="R38" s="115">
        <f t="shared" si="17"/>
        <v>0</v>
      </c>
      <c r="S38" s="115">
        <f t="shared" si="17"/>
        <v>0</v>
      </c>
      <c r="T38" s="115">
        <f t="shared" si="17"/>
        <v>0</v>
      </c>
      <c r="U38" s="115">
        <f t="shared" si="17"/>
        <v>0</v>
      </c>
      <c r="V38" s="115">
        <f t="shared" si="17"/>
        <v>0</v>
      </c>
      <c r="W38" s="115">
        <f t="shared" si="17"/>
        <v>0</v>
      </c>
      <c r="X38" s="115">
        <f t="shared" si="17"/>
        <v>0</v>
      </c>
      <c r="Y38" s="115">
        <f t="shared" si="17"/>
        <v>0</v>
      </c>
      <c r="Z38" s="115">
        <f t="shared" si="17"/>
        <v>0</v>
      </c>
      <c r="AA38" s="115">
        <f t="shared" si="17"/>
        <v>0</v>
      </c>
      <c r="AB38" s="115">
        <f t="shared" si="17"/>
        <v>0</v>
      </c>
      <c r="AC38" s="115">
        <f t="shared" si="17"/>
        <v>0</v>
      </c>
      <c r="AD38" s="115">
        <f t="shared" si="17"/>
        <v>0</v>
      </c>
      <c r="AE38" s="115">
        <f t="shared" si="17"/>
        <v>0</v>
      </c>
      <c r="AF38" s="115">
        <f t="shared" si="17"/>
        <v>0</v>
      </c>
      <c r="AG38" s="115">
        <f t="shared" si="17"/>
        <v>0</v>
      </c>
      <c r="AH38" s="115">
        <f t="shared" si="17"/>
        <v>0</v>
      </c>
      <c r="AI38" s="116">
        <f t="shared" si="10"/>
        <v>0</v>
      </c>
      <c r="AJ38" s="266"/>
      <c r="AK38" s="266"/>
      <c r="AL38" s="266"/>
      <c r="AM38" s="266"/>
      <c r="AN38" s="266"/>
      <c r="AO38" s="266"/>
      <c r="AP38" s="266"/>
      <c r="AQ38" s="266"/>
      <c r="AR38" s="266"/>
      <c r="AS38" s="266"/>
      <c r="AT38" s="266"/>
      <c r="AU38" s="266"/>
      <c r="AV38" s="267"/>
      <c r="BD38" s="142"/>
      <c r="BE38" s="142"/>
      <c r="BF38" s="142"/>
      <c r="BG38" s="142"/>
    </row>
    <row r="39" spans="2:59" ht="15.75" thickBot="1" x14ac:dyDescent="0.3">
      <c r="B39" s="15"/>
      <c r="C39" s="588">
        <f t="shared" si="6"/>
        <v>7</v>
      </c>
      <c r="D39" s="589">
        <f t="shared" si="7"/>
        <v>0</v>
      </c>
      <c r="E39" s="589">
        <f t="shared" si="8"/>
        <v>0</v>
      </c>
      <c r="F39" s="589">
        <f t="shared" si="8"/>
        <v>0</v>
      </c>
      <c r="G39" s="589"/>
      <c r="H39" s="589">
        <f t="shared" si="11"/>
        <v>0</v>
      </c>
      <c r="I39" s="592"/>
      <c r="J39" s="115">
        <f t="shared" si="16"/>
        <v>0</v>
      </c>
      <c r="K39" s="115">
        <f t="shared" ref="K39:AH39" si="18">IF($I18&gt;=25,$H39,IF(K$32&lt;=$I18,$H39,IF(K$32&lt;=($I18*($W18+1)),$H39,0)))-IF($I18="",0,IF(K$32-1&lt;=($I18*$W18),$F39,0))*IF(OR($X18=0,$X18&gt;25),0,IF(MOD(K$32-1,$I18)=0,1,0))</f>
        <v>0</v>
      </c>
      <c r="L39" s="115">
        <f t="shared" si="18"/>
        <v>0</v>
      </c>
      <c r="M39" s="115">
        <f t="shared" si="18"/>
        <v>0</v>
      </c>
      <c r="N39" s="115">
        <f t="shared" si="18"/>
        <v>0</v>
      </c>
      <c r="O39" s="115">
        <f t="shared" si="18"/>
        <v>0</v>
      </c>
      <c r="P39" s="115">
        <f t="shared" si="18"/>
        <v>0</v>
      </c>
      <c r="Q39" s="115">
        <f t="shared" si="18"/>
        <v>0</v>
      </c>
      <c r="R39" s="115">
        <f t="shared" si="18"/>
        <v>0</v>
      </c>
      <c r="S39" s="115">
        <f t="shared" si="18"/>
        <v>0</v>
      </c>
      <c r="T39" s="115">
        <f t="shared" si="18"/>
        <v>0</v>
      </c>
      <c r="U39" s="115">
        <f t="shared" si="18"/>
        <v>0</v>
      </c>
      <c r="V39" s="115">
        <f t="shared" si="18"/>
        <v>0</v>
      </c>
      <c r="W39" s="115">
        <f t="shared" si="18"/>
        <v>0</v>
      </c>
      <c r="X39" s="115">
        <f t="shared" si="18"/>
        <v>0</v>
      </c>
      <c r="Y39" s="115">
        <f t="shared" si="18"/>
        <v>0</v>
      </c>
      <c r="Z39" s="115">
        <f t="shared" si="18"/>
        <v>0</v>
      </c>
      <c r="AA39" s="115">
        <f t="shared" si="18"/>
        <v>0</v>
      </c>
      <c r="AB39" s="115">
        <f t="shared" si="18"/>
        <v>0</v>
      </c>
      <c r="AC39" s="115">
        <f t="shared" si="18"/>
        <v>0</v>
      </c>
      <c r="AD39" s="115">
        <f t="shared" si="18"/>
        <v>0</v>
      </c>
      <c r="AE39" s="115">
        <f t="shared" si="18"/>
        <v>0</v>
      </c>
      <c r="AF39" s="115">
        <f t="shared" si="18"/>
        <v>0</v>
      </c>
      <c r="AG39" s="115">
        <f t="shared" si="18"/>
        <v>0</v>
      </c>
      <c r="AH39" s="115">
        <f t="shared" si="18"/>
        <v>0</v>
      </c>
      <c r="AI39" s="116">
        <f>SUM(J39:AH39)</f>
        <v>0</v>
      </c>
      <c r="AJ39" s="266"/>
      <c r="AK39" s="266"/>
      <c r="AL39" s="266"/>
      <c r="AM39" s="266"/>
      <c r="AN39" s="266"/>
      <c r="AO39" s="266"/>
      <c r="AP39" s="266"/>
      <c r="AQ39" s="266"/>
      <c r="AR39" s="266"/>
      <c r="AS39" s="266"/>
      <c r="AT39" s="266"/>
      <c r="AU39" s="266"/>
      <c r="AV39" s="267"/>
      <c r="BD39" s="142"/>
      <c r="BE39" s="142"/>
      <c r="BF39" s="142"/>
      <c r="BG39" s="142"/>
    </row>
    <row r="40" spans="2:59" ht="15.75" thickBot="1" x14ac:dyDescent="0.3">
      <c r="B40" s="15"/>
      <c r="C40" s="112">
        <f>C20</f>
        <v>8</v>
      </c>
      <c r="D40" s="118">
        <f>P20</f>
        <v>0</v>
      </c>
      <c r="E40" s="118">
        <f t="shared" ref="E40:F42" si="19">U20</f>
        <v>0</v>
      </c>
      <c r="F40" s="118">
        <f t="shared" si="19"/>
        <v>0</v>
      </c>
      <c r="G40" s="118"/>
      <c r="H40" s="113">
        <f t="shared" si="11"/>
        <v>0</v>
      </c>
      <c r="I40" s="119"/>
      <c r="J40" s="115">
        <f>IF($I20&gt;=25,$H40,IF(J$32&lt;=$I20,$H40,IF(J$32&lt;=($I20*($W20+1)),$H40,0)))-IF(J$32-1&lt;=($I20*$W20),$F40,0)*IF(OR($X20=0,$X20&gt;25),0,IF(MOD(J$32,$I20)=0,1,0))</f>
        <v>0</v>
      </c>
      <c r="K40" s="115">
        <f t="shared" ref="K40:AH40" si="20">IF($I20&gt;=25,$H40,IF(K$32&lt;=$I20,$H40,IF(K$32&lt;=($I20*($W20+1)),$H40,0)))-IF(K$32-1&lt;=($I20*$W20),$F40,0)*IF(OR($X20=0,$X20&gt;25),0,IF(MOD(K$32-1,$I20)=0,1,0))</f>
        <v>0</v>
      </c>
      <c r="L40" s="115">
        <f t="shared" si="20"/>
        <v>0</v>
      </c>
      <c r="M40" s="115">
        <f t="shared" si="20"/>
        <v>0</v>
      </c>
      <c r="N40" s="115">
        <f t="shared" si="20"/>
        <v>0</v>
      </c>
      <c r="O40" s="115">
        <f t="shared" si="20"/>
        <v>0</v>
      </c>
      <c r="P40" s="115">
        <f t="shared" si="20"/>
        <v>0</v>
      </c>
      <c r="Q40" s="115">
        <f t="shared" si="20"/>
        <v>0</v>
      </c>
      <c r="R40" s="115">
        <f t="shared" si="20"/>
        <v>0</v>
      </c>
      <c r="S40" s="115">
        <f t="shared" si="20"/>
        <v>0</v>
      </c>
      <c r="T40" s="115">
        <f t="shared" si="20"/>
        <v>0</v>
      </c>
      <c r="U40" s="115">
        <f t="shared" si="20"/>
        <v>0</v>
      </c>
      <c r="V40" s="115">
        <f t="shared" si="20"/>
        <v>0</v>
      </c>
      <c r="W40" s="115">
        <f t="shared" si="20"/>
        <v>0</v>
      </c>
      <c r="X40" s="115">
        <f t="shared" si="20"/>
        <v>0</v>
      </c>
      <c r="Y40" s="115">
        <f t="shared" si="20"/>
        <v>0</v>
      </c>
      <c r="Z40" s="115">
        <f t="shared" si="20"/>
        <v>0</v>
      </c>
      <c r="AA40" s="115">
        <f t="shared" si="20"/>
        <v>0</v>
      </c>
      <c r="AB40" s="115">
        <f t="shared" si="20"/>
        <v>0</v>
      </c>
      <c r="AC40" s="115">
        <f t="shared" si="20"/>
        <v>0</v>
      </c>
      <c r="AD40" s="115">
        <f t="shared" si="20"/>
        <v>0</v>
      </c>
      <c r="AE40" s="115">
        <f t="shared" si="20"/>
        <v>0</v>
      </c>
      <c r="AF40" s="115">
        <f t="shared" si="20"/>
        <v>0</v>
      </c>
      <c r="AG40" s="115">
        <f t="shared" si="20"/>
        <v>0</v>
      </c>
      <c r="AH40" s="115">
        <f t="shared" si="20"/>
        <v>0</v>
      </c>
      <c r="AI40" s="116">
        <f t="shared" si="10"/>
        <v>0</v>
      </c>
      <c r="AJ40" s="266"/>
      <c r="AK40" s="266"/>
      <c r="AL40" s="266"/>
      <c r="AM40" s="266"/>
      <c r="AN40" s="266"/>
      <c r="AO40" s="266"/>
      <c r="AP40" s="266"/>
      <c r="AQ40" s="266"/>
      <c r="AR40" s="266"/>
      <c r="AS40" s="266"/>
      <c r="AT40" s="266"/>
      <c r="AU40" s="266"/>
      <c r="AV40" s="267"/>
      <c r="BD40" s="142"/>
      <c r="BE40" s="142"/>
      <c r="BF40" s="142"/>
      <c r="BG40" s="142"/>
    </row>
    <row r="41" spans="2:59" ht="15.75" thickBot="1" x14ac:dyDescent="0.3">
      <c r="B41" s="15"/>
      <c r="C41" s="588">
        <f>C21</f>
        <v>9</v>
      </c>
      <c r="D41" s="589">
        <f>P21</f>
        <v>0</v>
      </c>
      <c r="E41" s="589">
        <f t="shared" si="19"/>
        <v>0</v>
      </c>
      <c r="F41" s="589">
        <f t="shared" si="19"/>
        <v>0</v>
      </c>
      <c r="G41" s="589"/>
      <c r="H41" s="589">
        <f t="shared" si="11"/>
        <v>0</v>
      </c>
      <c r="I41" s="592"/>
      <c r="J41" s="115">
        <f>IF($I21&gt;=25,$H41,IF(J$32&lt;=$I21,$H41,IF(J$32&lt;=($I21*($W21+1)),$H41,0)))-IF(J$32-1&lt;=($I21*$W21),$F41,0)*IF(OR($X21=0,$X21&gt;25),0,IF(MOD(J$32,$I21)=0,1,0))</f>
        <v>0</v>
      </c>
      <c r="K41" s="115">
        <f t="shared" ref="K41:AH41" si="21">IF($I21&gt;=25,$H41,IF(K$32&lt;=$I21,$H41,IF(K$32&lt;=($I21*($W21+1)),$H41,0)))-IF(K$32-1&lt;=($I21*$W21),$F41,0)*IF(OR($X21=0,$X21&gt;25),0,IF(MOD(K$32-1,$I21)=0,1,0))</f>
        <v>0</v>
      </c>
      <c r="L41" s="115">
        <f t="shared" si="21"/>
        <v>0</v>
      </c>
      <c r="M41" s="115">
        <f t="shared" si="21"/>
        <v>0</v>
      </c>
      <c r="N41" s="115">
        <f t="shared" si="21"/>
        <v>0</v>
      </c>
      <c r="O41" s="115">
        <f t="shared" si="21"/>
        <v>0</v>
      </c>
      <c r="P41" s="115">
        <f t="shared" si="21"/>
        <v>0</v>
      </c>
      <c r="Q41" s="115">
        <f t="shared" si="21"/>
        <v>0</v>
      </c>
      <c r="R41" s="115">
        <f t="shared" si="21"/>
        <v>0</v>
      </c>
      <c r="S41" s="115">
        <f t="shared" si="21"/>
        <v>0</v>
      </c>
      <c r="T41" s="115">
        <f t="shared" si="21"/>
        <v>0</v>
      </c>
      <c r="U41" s="115">
        <f t="shared" si="21"/>
        <v>0</v>
      </c>
      <c r="V41" s="115">
        <f t="shared" si="21"/>
        <v>0</v>
      </c>
      <c r="W41" s="115">
        <f t="shared" si="21"/>
        <v>0</v>
      </c>
      <c r="X41" s="115">
        <f t="shared" si="21"/>
        <v>0</v>
      </c>
      <c r="Y41" s="115">
        <f t="shared" si="21"/>
        <v>0</v>
      </c>
      <c r="Z41" s="115">
        <f t="shared" si="21"/>
        <v>0</v>
      </c>
      <c r="AA41" s="115">
        <f t="shared" si="21"/>
        <v>0</v>
      </c>
      <c r="AB41" s="115">
        <f t="shared" si="21"/>
        <v>0</v>
      </c>
      <c r="AC41" s="115">
        <f t="shared" si="21"/>
        <v>0</v>
      </c>
      <c r="AD41" s="115">
        <f t="shared" si="21"/>
        <v>0</v>
      </c>
      <c r="AE41" s="115">
        <f t="shared" si="21"/>
        <v>0</v>
      </c>
      <c r="AF41" s="115">
        <f t="shared" si="21"/>
        <v>0</v>
      </c>
      <c r="AG41" s="115">
        <f t="shared" si="21"/>
        <v>0</v>
      </c>
      <c r="AH41" s="115">
        <f t="shared" si="21"/>
        <v>0</v>
      </c>
      <c r="AI41" s="116">
        <f t="shared" si="10"/>
        <v>0</v>
      </c>
      <c r="AJ41" s="177"/>
      <c r="AK41" s="177"/>
      <c r="AL41" s="177"/>
      <c r="AM41" s="177"/>
      <c r="AN41" s="177"/>
      <c r="AO41" s="177"/>
      <c r="AP41" s="177"/>
      <c r="AQ41" s="177"/>
      <c r="AR41" s="177"/>
      <c r="AS41" s="177"/>
      <c r="AT41" s="177"/>
      <c r="AU41" s="177"/>
      <c r="AV41" s="12"/>
      <c r="BD41" s="142"/>
      <c r="BE41" s="142"/>
      <c r="BF41" s="142"/>
      <c r="BG41" s="142"/>
    </row>
    <row r="42" spans="2:59" ht="15.75" thickBot="1" x14ac:dyDescent="0.3">
      <c r="B42" s="15"/>
      <c r="C42" s="112">
        <f>C22</f>
        <v>10</v>
      </c>
      <c r="D42" s="118">
        <f>P22</f>
        <v>0</v>
      </c>
      <c r="E42" s="118">
        <f t="shared" si="19"/>
        <v>0</v>
      </c>
      <c r="F42" s="118">
        <f t="shared" si="19"/>
        <v>0</v>
      </c>
      <c r="G42" s="118"/>
      <c r="H42" s="113">
        <f t="shared" si="11"/>
        <v>0</v>
      </c>
      <c r="I42" s="119"/>
      <c r="J42" s="115">
        <f>IF($I22&gt;=25,$H42,IF(J$32&lt;=$I22,$H42,IF(J$32&lt;=($I22*($W22+1)),$H42,0)))-IF(J$32-1&lt;=($I22*$W22),$F42,0)*IF(OR($X22=0,$X22&gt;25),0,IF(MOD(J$32,$I22)=0,1,0))</f>
        <v>0</v>
      </c>
      <c r="K42" s="115">
        <f t="shared" ref="K42:AH42" si="22">IF($I22&gt;=25,$H42,IF(K$32&lt;=$I22,$H42,IF(K$32&lt;=($I22*($W22+1)),$H42,0)))-IF(K$32-1&lt;=($I22*$W22),$F42,0)*IF(OR($X22=0,$X22&gt;25),0,IF(MOD(K$32-1,$I22)=0,1,0))</f>
        <v>0</v>
      </c>
      <c r="L42" s="115">
        <f t="shared" si="22"/>
        <v>0</v>
      </c>
      <c r="M42" s="115">
        <f t="shared" si="22"/>
        <v>0</v>
      </c>
      <c r="N42" s="115">
        <f t="shared" si="22"/>
        <v>0</v>
      </c>
      <c r="O42" s="115">
        <f t="shared" si="22"/>
        <v>0</v>
      </c>
      <c r="P42" s="115">
        <f t="shared" si="22"/>
        <v>0</v>
      </c>
      <c r="Q42" s="115">
        <f t="shared" si="22"/>
        <v>0</v>
      </c>
      <c r="R42" s="115">
        <f t="shared" si="22"/>
        <v>0</v>
      </c>
      <c r="S42" s="115">
        <f t="shared" si="22"/>
        <v>0</v>
      </c>
      <c r="T42" s="115">
        <f t="shared" si="22"/>
        <v>0</v>
      </c>
      <c r="U42" s="115">
        <f t="shared" si="22"/>
        <v>0</v>
      </c>
      <c r="V42" s="115">
        <f t="shared" si="22"/>
        <v>0</v>
      </c>
      <c r="W42" s="115">
        <f t="shared" si="22"/>
        <v>0</v>
      </c>
      <c r="X42" s="115">
        <f t="shared" si="22"/>
        <v>0</v>
      </c>
      <c r="Y42" s="115">
        <f t="shared" si="22"/>
        <v>0</v>
      </c>
      <c r="Z42" s="115">
        <f t="shared" si="22"/>
        <v>0</v>
      </c>
      <c r="AA42" s="115">
        <f t="shared" si="22"/>
        <v>0</v>
      </c>
      <c r="AB42" s="115">
        <f t="shared" si="22"/>
        <v>0</v>
      </c>
      <c r="AC42" s="115">
        <f t="shared" si="22"/>
        <v>0</v>
      </c>
      <c r="AD42" s="115">
        <f t="shared" si="22"/>
        <v>0</v>
      </c>
      <c r="AE42" s="115">
        <f t="shared" si="22"/>
        <v>0</v>
      </c>
      <c r="AF42" s="115">
        <f t="shared" si="22"/>
        <v>0</v>
      </c>
      <c r="AG42" s="115">
        <f t="shared" si="22"/>
        <v>0</v>
      </c>
      <c r="AH42" s="115">
        <f t="shared" si="22"/>
        <v>0</v>
      </c>
      <c r="AI42" s="116">
        <f t="shared" si="10"/>
        <v>0</v>
      </c>
      <c r="AJ42" s="177"/>
      <c r="AK42" s="177"/>
      <c r="AL42" s="177"/>
      <c r="AM42" s="177"/>
      <c r="AN42" s="177"/>
      <c r="AO42" s="177"/>
      <c r="AP42" s="177"/>
      <c r="AQ42" s="177"/>
      <c r="AR42" s="177"/>
      <c r="AS42" s="177"/>
      <c r="AT42" s="177"/>
      <c r="AU42" s="177"/>
      <c r="AV42" s="12"/>
      <c r="BD42" s="142"/>
      <c r="BE42" s="142"/>
      <c r="BF42" s="142"/>
      <c r="BG42" s="142"/>
    </row>
    <row r="43" spans="2:59" ht="15.75" thickBot="1" x14ac:dyDescent="0.3">
      <c r="B43" s="15"/>
      <c r="C43" s="112"/>
      <c r="D43" s="120"/>
      <c r="E43" s="120"/>
      <c r="F43" s="120"/>
      <c r="G43" s="120"/>
      <c r="H43" s="117"/>
      <c r="I43" s="121" t="s">
        <v>33</v>
      </c>
      <c r="J43" s="122">
        <f>SUM(J33:J42)</f>
        <v>0</v>
      </c>
      <c r="K43" s="122">
        <f t="shared" ref="K43:AI43" si="23">SUM(K33:K42)</f>
        <v>0</v>
      </c>
      <c r="L43" s="122">
        <f t="shared" si="23"/>
        <v>0</v>
      </c>
      <c r="M43" s="122">
        <f t="shared" si="23"/>
        <v>0</v>
      </c>
      <c r="N43" s="122">
        <f t="shared" si="23"/>
        <v>0</v>
      </c>
      <c r="O43" s="122">
        <f t="shared" si="23"/>
        <v>0</v>
      </c>
      <c r="P43" s="122">
        <f t="shared" si="23"/>
        <v>0</v>
      </c>
      <c r="Q43" s="122">
        <f t="shared" si="23"/>
        <v>0</v>
      </c>
      <c r="R43" s="122">
        <f t="shared" si="23"/>
        <v>0</v>
      </c>
      <c r="S43" s="122">
        <f t="shared" si="23"/>
        <v>0</v>
      </c>
      <c r="T43" s="122">
        <f t="shared" si="23"/>
        <v>0</v>
      </c>
      <c r="U43" s="122">
        <f t="shared" si="23"/>
        <v>0</v>
      </c>
      <c r="V43" s="122">
        <f t="shared" si="23"/>
        <v>0</v>
      </c>
      <c r="W43" s="122">
        <f t="shared" si="23"/>
        <v>0</v>
      </c>
      <c r="X43" s="122">
        <f t="shared" si="23"/>
        <v>0</v>
      </c>
      <c r="Y43" s="122">
        <f t="shared" si="23"/>
        <v>0</v>
      </c>
      <c r="Z43" s="122">
        <f t="shared" si="23"/>
        <v>0</v>
      </c>
      <c r="AA43" s="122">
        <f t="shared" si="23"/>
        <v>0</v>
      </c>
      <c r="AB43" s="122">
        <f t="shared" si="23"/>
        <v>0</v>
      </c>
      <c r="AC43" s="122">
        <f t="shared" si="23"/>
        <v>0</v>
      </c>
      <c r="AD43" s="122">
        <f t="shared" si="23"/>
        <v>0</v>
      </c>
      <c r="AE43" s="122">
        <f t="shared" si="23"/>
        <v>0</v>
      </c>
      <c r="AF43" s="122">
        <f t="shared" si="23"/>
        <v>0</v>
      </c>
      <c r="AG43" s="122">
        <f t="shared" si="23"/>
        <v>0</v>
      </c>
      <c r="AH43" s="122">
        <f t="shared" si="23"/>
        <v>0</v>
      </c>
      <c r="AI43" s="123">
        <f t="shared" si="23"/>
        <v>0</v>
      </c>
      <c r="AJ43" s="177"/>
      <c r="AK43" s="177"/>
      <c r="AL43" s="177"/>
      <c r="AM43" s="177"/>
      <c r="AN43" s="177"/>
      <c r="AO43" s="177"/>
      <c r="AP43" s="177"/>
      <c r="AQ43" s="177"/>
      <c r="AR43" s="177"/>
      <c r="AS43" s="177"/>
      <c r="AT43" s="177"/>
      <c r="AU43" s="177"/>
      <c r="AV43" s="12"/>
      <c r="BD43" s="142"/>
      <c r="BE43" s="142"/>
      <c r="BF43" s="142"/>
      <c r="BG43" s="142"/>
    </row>
    <row r="44" spans="2:59" ht="15.75" thickBot="1" x14ac:dyDescent="0.3">
      <c r="B44" s="15"/>
      <c r="C44" s="112"/>
      <c r="D44" s="124"/>
      <c r="E44" s="124"/>
      <c r="F44" s="124"/>
      <c r="G44" s="124"/>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25"/>
      <c r="AJ44" s="177"/>
      <c r="AK44" s="177"/>
      <c r="AL44" s="177"/>
      <c r="AM44" s="177"/>
      <c r="AN44" s="177"/>
      <c r="AO44" s="177"/>
      <c r="AP44" s="177"/>
      <c r="AQ44" s="177"/>
      <c r="AR44" s="177"/>
      <c r="AS44" s="177"/>
      <c r="AT44" s="177"/>
      <c r="AU44" s="177"/>
      <c r="AV44" s="12"/>
      <c r="BD44" s="142"/>
      <c r="BE44" s="142"/>
      <c r="BF44" s="142"/>
      <c r="BG44" s="142"/>
    </row>
    <row r="45" spans="2:59" ht="28.5" customHeight="1" thickBot="1" x14ac:dyDescent="0.3">
      <c r="B45" s="15"/>
      <c r="C45" s="109" t="s">
        <v>31</v>
      </c>
      <c r="D45" s="630" t="s">
        <v>106</v>
      </c>
      <c r="E45" s="126"/>
      <c r="F45" s="126"/>
      <c r="G45" s="126"/>
      <c r="H45" s="1645" t="s">
        <v>107</v>
      </c>
      <c r="I45" s="1645"/>
      <c r="J45" s="638">
        <v>1</v>
      </c>
      <c r="K45" s="638">
        <v>2</v>
      </c>
      <c r="L45" s="638">
        <v>3</v>
      </c>
      <c r="M45" s="638">
        <v>4</v>
      </c>
      <c r="N45" s="638">
        <v>5</v>
      </c>
      <c r="O45" s="638">
        <v>6</v>
      </c>
      <c r="P45" s="638">
        <v>7</v>
      </c>
      <c r="Q45" s="638">
        <v>8</v>
      </c>
      <c r="R45" s="638">
        <v>9</v>
      </c>
      <c r="S45" s="638">
        <v>10</v>
      </c>
      <c r="T45" s="638">
        <v>11</v>
      </c>
      <c r="U45" s="638">
        <v>12</v>
      </c>
      <c r="V45" s="638">
        <v>13</v>
      </c>
      <c r="W45" s="638">
        <v>14</v>
      </c>
      <c r="X45" s="638">
        <v>15</v>
      </c>
      <c r="Y45" s="638">
        <v>16</v>
      </c>
      <c r="Z45" s="638">
        <v>17</v>
      </c>
      <c r="AA45" s="638">
        <v>18</v>
      </c>
      <c r="AB45" s="638">
        <v>19</v>
      </c>
      <c r="AC45" s="638">
        <v>20</v>
      </c>
      <c r="AD45" s="638">
        <v>21</v>
      </c>
      <c r="AE45" s="638">
        <v>22</v>
      </c>
      <c r="AF45" s="638">
        <v>23</v>
      </c>
      <c r="AG45" s="638">
        <v>24</v>
      </c>
      <c r="AH45" s="638">
        <v>25</v>
      </c>
      <c r="AI45" s="111" t="s">
        <v>32</v>
      </c>
      <c r="AJ45" s="177"/>
      <c r="AK45" s="177"/>
      <c r="AL45" s="177"/>
      <c r="AM45" s="177"/>
      <c r="AN45" s="177"/>
      <c r="AO45" s="177"/>
      <c r="AP45" s="177"/>
      <c r="AQ45" s="177"/>
      <c r="AR45" s="177"/>
      <c r="AS45" s="177"/>
      <c r="AT45" s="177"/>
      <c r="AU45" s="177"/>
      <c r="AV45" s="12"/>
      <c r="BD45" s="142"/>
      <c r="BE45" s="142"/>
      <c r="BF45" s="142"/>
      <c r="BG45" s="142"/>
    </row>
    <row r="46" spans="2:59" ht="15.75" thickBot="1" x14ac:dyDescent="0.3">
      <c r="B46" s="15"/>
      <c r="C46" s="593">
        <f t="shared" ref="C46:C55" si="24">C33</f>
        <v>1</v>
      </c>
      <c r="D46" s="594">
        <f t="shared" ref="D46:D52" si="25">O12</f>
        <v>0</v>
      </c>
      <c r="E46" s="595"/>
      <c r="F46" s="595"/>
      <c r="G46" s="595"/>
      <c r="H46" s="594">
        <f>IF(D46="","",D46-E46-F46)</f>
        <v>0</v>
      </c>
      <c r="I46" s="596"/>
      <c r="J46" s="723">
        <f t="shared" ref="J46:AH46" si="26">IF($I12&gt;=25,$H46,IF(J$45&lt;=$I12,$H46,IF(J$45&lt;=($I12*($W12+1)),$H46,0)))</f>
        <v>0</v>
      </c>
      <c r="K46" s="723">
        <f t="shared" si="26"/>
        <v>0</v>
      </c>
      <c r="L46" s="723">
        <f t="shared" si="26"/>
        <v>0</v>
      </c>
      <c r="M46" s="723">
        <f t="shared" si="26"/>
        <v>0</v>
      </c>
      <c r="N46" s="723">
        <f t="shared" si="26"/>
        <v>0</v>
      </c>
      <c r="O46" s="723">
        <f t="shared" si="26"/>
        <v>0</v>
      </c>
      <c r="P46" s="723">
        <f t="shared" si="26"/>
        <v>0</v>
      </c>
      <c r="Q46" s="723">
        <f t="shared" si="26"/>
        <v>0</v>
      </c>
      <c r="R46" s="723">
        <f t="shared" si="26"/>
        <v>0</v>
      </c>
      <c r="S46" s="723">
        <f t="shared" si="26"/>
        <v>0</v>
      </c>
      <c r="T46" s="723">
        <f t="shared" si="26"/>
        <v>0</v>
      </c>
      <c r="U46" s="723">
        <f t="shared" si="26"/>
        <v>0</v>
      </c>
      <c r="V46" s="723">
        <f t="shared" si="26"/>
        <v>0</v>
      </c>
      <c r="W46" s="723">
        <f t="shared" si="26"/>
        <v>0</v>
      </c>
      <c r="X46" s="723">
        <f t="shared" si="26"/>
        <v>0</v>
      </c>
      <c r="Y46" s="723">
        <f t="shared" si="26"/>
        <v>0</v>
      </c>
      <c r="Z46" s="723">
        <f t="shared" si="26"/>
        <v>0</v>
      </c>
      <c r="AA46" s="723">
        <f t="shared" si="26"/>
        <v>0</v>
      </c>
      <c r="AB46" s="723">
        <f t="shared" si="26"/>
        <v>0</v>
      </c>
      <c r="AC46" s="723">
        <f t="shared" si="26"/>
        <v>0</v>
      </c>
      <c r="AD46" s="723">
        <f t="shared" si="26"/>
        <v>0</v>
      </c>
      <c r="AE46" s="723">
        <f t="shared" si="26"/>
        <v>0</v>
      </c>
      <c r="AF46" s="723">
        <f t="shared" si="26"/>
        <v>0</v>
      </c>
      <c r="AG46" s="723">
        <f t="shared" si="26"/>
        <v>0</v>
      </c>
      <c r="AH46" s="723">
        <f t="shared" si="26"/>
        <v>0</v>
      </c>
      <c r="AI46" s="336">
        <f t="shared" ref="AI46:AI54" si="27">SUM(J46:AH46)</f>
        <v>0</v>
      </c>
      <c r="AJ46" s="177"/>
      <c r="AK46" s="177"/>
      <c r="AL46" s="177"/>
      <c r="AM46" s="177"/>
      <c r="AN46" s="177"/>
      <c r="AO46" s="177"/>
      <c r="AP46" s="177"/>
      <c r="AQ46" s="177"/>
      <c r="AR46" s="177"/>
      <c r="AS46" s="177"/>
      <c r="AT46" s="177"/>
      <c r="AU46" s="177"/>
      <c r="AV46" s="12"/>
      <c r="BD46" s="142"/>
      <c r="BE46" s="142"/>
      <c r="BF46" s="142"/>
      <c r="BG46" s="142"/>
    </row>
    <row r="47" spans="2:59" ht="15.75" thickBot="1" x14ac:dyDescent="0.3">
      <c r="B47" s="15"/>
      <c r="C47" s="127">
        <f t="shared" si="24"/>
        <v>2</v>
      </c>
      <c r="D47" s="340">
        <f t="shared" si="25"/>
        <v>0</v>
      </c>
      <c r="E47" s="341"/>
      <c r="F47" s="341"/>
      <c r="G47" s="341"/>
      <c r="H47" s="340">
        <f t="shared" ref="H47:H55" si="28">IF(D47="","",D47-E47-F47)</f>
        <v>0</v>
      </c>
      <c r="I47" s="342"/>
      <c r="J47" s="723">
        <f t="shared" ref="J47:AH47" si="29">IF($I13&gt;=25,$H47,IF(J$45&lt;=$I13,$H47,IF(J$45&lt;=($I13*($W13+1)),$H47,0)))</f>
        <v>0</v>
      </c>
      <c r="K47" s="723">
        <f t="shared" si="29"/>
        <v>0</v>
      </c>
      <c r="L47" s="723">
        <f t="shared" si="29"/>
        <v>0</v>
      </c>
      <c r="M47" s="723">
        <f t="shared" si="29"/>
        <v>0</v>
      </c>
      <c r="N47" s="723">
        <f t="shared" si="29"/>
        <v>0</v>
      </c>
      <c r="O47" s="723">
        <f t="shared" si="29"/>
        <v>0</v>
      </c>
      <c r="P47" s="723">
        <f t="shared" si="29"/>
        <v>0</v>
      </c>
      <c r="Q47" s="723">
        <f t="shared" si="29"/>
        <v>0</v>
      </c>
      <c r="R47" s="723">
        <f t="shared" si="29"/>
        <v>0</v>
      </c>
      <c r="S47" s="723">
        <f t="shared" si="29"/>
        <v>0</v>
      </c>
      <c r="T47" s="723">
        <f t="shared" si="29"/>
        <v>0</v>
      </c>
      <c r="U47" s="723">
        <f t="shared" si="29"/>
        <v>0</v>
      </c>
      <c r="V47" s="723">
        <f t="shared" si="29"/>
        <v>0</v>
      </c>
      <c r="W47" s="723">
        <f t="shared" si="29"/>
        <v>0</v>
      </c>
      <c r="X47" s="723">
        <f t="shared" si="29"/>
        <v>0</v>
      </c>
      <c r="Y47" s="723">
        <f t="shared" si="29"/>
        <v>0</v>
      </c>
      <c r="Z47" s="723">
        <f t="shared" si="29"/>
        <v>0</v>
      </c>
      <c r="AA47" s="723">
        <f t="shared" si="29"/>
        <v>0</v>
      </c>
      <c r="AB47" s="723">
        <f t="shared" si="29"/>
        <v>0</v>
      </c>
      <c r="AC47" s="723">
        <f t="shared" si="29"/>
        <v>0</v>
      </c>
      <c r="AD47" s="723">
        <f t="shared" si="29"/>
        <v>0</v>
      </c>
      <c r="AE47" s="723">
        <f t="shared" si="29"/>
        <v>0</v>
      </c>
      <c r="AF47" s="723">
        <f t="shared" si="29"/>
        <v>0</v>
      </c>
      <c r="AG47" s="723">
        <f t="shared" si="29"/>
        <v>0</v>
      </c>
      <c r="AH47" s="723">
        <f t="shared" si="29"/>
        <v>0</v>
      </c>
      <c r="AI47" s="336">
        <f t="shared" si="27"/>
        <v>0</v>
      </c>
      <c r="AJ47" s="177"/>
      <c r="AK47" s="177"/>
      <c r="AL47" s="177"/>
      <c r="AM47" s="177"/>
      <c r="AN47" s="177"/>
      <c r="AO47" s="177"/>
      <c r="AP47" s="177"/>
      <c r="AQ47" s="177"/>
      <c r="AR47" s="177"/>
      <c r="AS47" s="177"/>
      <c r="AT47" s="177"/>
      <c r="AU47" s="177"/>
      <c r="AV47" s="12"/>
      <c r="BD47" s="142"/>
      <c r="BE47" s="142"/>
      <c r="BF47" s="142"/>
      <c r="BG47" s="142"/>
    </row>
    <row r="48" spans="2:59" ht="15.75" thickBot="1" x14ac:dyDescent="0.3">
      <c r="B48" s="15"/>
      <c r="C48" s="593">
        <f t="shared" si="24"/>
        <v>3</v>
      </c>
      <c r="D48" s="594">
        <f t="shared" si="25"/>
        <v>0</v>
      </c>
      <c r="E48" s="595"/>
      <c r="F48" s="595"/>
      <c r="G48" s="595"/>
      <c r="H48" s="594">
        <f t="shared" si="28"/>
        <v>0</v>
      </c>
      <c r="I48" s="596"/>
      <c r="J48" s="723">
        <f t="shared" ref="J48:AH48" si="30">IF($I14&gt;=25,$H48,IF(J$45&lt;=$I14,$H48,IF(J$45&lt;=($I14*($W14+1)),$H48,0)))</f>
        <v>0</v>
      </c>
      <c r="K48" s="723">
        <f t="shared" si="30"/>
        <v>0</v>
      </c>
      <c r="L48" s="723">
        <f t="shared" si="30"/>
        <v>0</v>
      </c>
      <c r="M48" s="723">
        <f t="shared" si="30"/>
        <v>0</v>
      </c>
      <c r="N48" s="723">
        <f t="shared" si="30"/>
        <v>0</v>
      </c>
      <c r="O48" s="723">
        <f t="shared" si="30"/>
        <v>0</v>
      </c>
      <c r="P48" s="723">
        <f t="shared" si="30"/>
        <v>0</v>
      </c>
      <c r="Q48" s="723">
        <f t="shared" si="30"/>
        <v>0</v>
      </c>
      <c r="R48" s="723">
        <f t="shared" si="30"/>
        <v>0</v>
      </c>
      <c r="S48" s="723">
        <f t="shared" si="30"/>
        <v>0</v>
      </c>
      <c r="T48" s="723">
        <f t="shared" si="30"/>
        <v>0</v>
      </c>
      <c r="U48" s="723">
        <f t="shared" si="30"/>
        <v>0</v>
      </c>
      <c r="V48" s="723">
        <f t="shared" si="30"/>
        <v>0</v>
      </c>
      <c r="W48" s="723">
        <f t="shared" si="30"/>
        <v>0</v>
      </c>
      <c r="X48" s="723">
        <f t="shared" si="30"/>
        <v>0</v>
      </c>
      <c r="Y48" s="723">
        <f t="shared" si="30"/>
        <v>0</v>
      </c>
      <c r="Z48" s="723">
        <f t="shared" si="30"/>
        <v>0</v>
      </c>
      <c r="AA48" s="723">
        <f t="shared" si="30"/>
        <v>0</v>
      </c>
      <c r="AB48" s="723">
        <f t="shared" si="30"/>
        <v>0</v>
      </c>
      <c r="AC48" s="723">
        <f t="shared" si="30"/>
        <v>0</v>
      </c>
      <c r="AD48" s="723">
        <f t="shared" si="30"/>
        <v>0</v>
      </c>
      <c r="AE48" s="723">
        <f t="shared" si="30"/>
        <v>0</v>
      </c>
      <c r="AF48" s="723">
        <f t="shared" si="30"/>
        <v>0</v>
      </c>
      <c r="AG48" s="723">
        <f t="shared" si="30"/>
        <v>0</v>
      </c>
      <c r="AH48" s="723">
        <f t="shared" si="30"/>
        <v>0</v>
      </c>
      <c r="AI48" s="336">
        <f t="shared" si="27"/>
        <v>0</v>
      </c>
      <c r="AJ48" s="177"/>
      <c r="AK48" s="177"/>
      <c r="AL48" s="177"/>
      <c r="AM48" s="177"/>
      <c r="AN48" s="177"/>
      <c r="AO48" s="177"/>
      <c r="AP48" s="177"/>
      <c r="AQ48" s="177"/>
      <c r="AR48" s="177"/>
      <c r="AS48" s="177"/>
      <c r="AT48" s="177"/>
      <c r="AU48" s="177"/>
      <c r="AV48" s="12"/>
      <c r="BD48" s="142"/>
      <c r="BE48" s="142"/>
      <c r="BF48" s="142"/>
      <c r="BG48" s="142"/>
    </row>
    <row r="49" spans="2:48" ht="15.75" thickBot="1" x14ac:dyDescent="0.3">
      <c r="B49" s="15"/>
      <c r="C49" s="127">
        <f t="shared" si="24"/>
        <v>4</v>
      </c>
      <c r="D49" s="340">
        <f t="shared" si="25"/>
        <v>0</v>
      </c>
      <c r="E49" s="341"/>
      <c r="F49" s="341"/>
      <c r="G49" s="341"/>
      <c r="H49" s="340">
        <f t="shared" si="28"/>
        <v>0</v>
      </c>
      <c r="I49" s="342"/>
      <c r="J49" s="723">
        <f t="shared" ref="J49:AH49" si="31">IF($I15&gt;=25,$H49,IF(J$45&lt;=$I15,$H49,IF(J$45&lt;=($I15*($W15+1)),$H49,0)))</f>
        <v>0</v>
      </c>
      <c r="K49" s="723">
        <f t="shared" si="31"/>
        <v>0</v>
      </c>
      <c r="L49" s="723">
        <f t="shared" si="31"/>
        <v>0</v>
      </c>
      <c r="M49" s="723">
        <f t="shared" si="31"/>
        <v>0</v>
      </c>
      <c r="N49" s="723">
        <f t="shared" si="31"/>
        <v>0</v>
      </c>
      <c r="O49" s="723">
        <f t="shared" si="31"/>
        <v>0</v>
      </c>
      <c r="P49" s="723">
        <f t="shared" si="31"/>
        <v>0</v>
      </c>
      <c r="Q49" s="723">
        <f t="shared" si="31"/>
        <v>0</v>
      </c>
      <c r="R49" s="723">
        <f t="shared" si="31"/>
        <v>0</v>
      </c>
      <c r="S49" s="723">
        <f t="shared" si="31"/>
        <v>0</v>
      </c>
      <c r="T49" s="723">
        <f t="shared" si="31"/>
        <v>0</v>
      </c>
      <c r="U49" s="723">
        <f t="shared" si="31"/>
        <v>0</v>
      </c>
      <c r="V49" s="723">
        <f t="shared" si="31"/>
        <v>0</v>
      </c>
      <c r="W49" s="723">
        <f t="shared" si="31"/>
        <v>0</v>
      </c>
      <c r="X49" s="723">
        <f t="shared" si="31"/>
        <v>0</v>
      </c>
      <c r="Y49" s="723">
        <f t="shared" si="31"/>
        <v>0</v>
      </c>
      <c r="Z49" s="723">
        <f t="shared" si="31"/>
        <v>0</v>
      </c>
      <c r="AA49" s="723">
        <f t="shared" si="31"/>
        <v>0</v>
      </c>
      <c r="AB49" s="723">
        <f t="shared" si="31"/>
        <v>0</v>
      </c>
      <c r="AC49" s="723">
        <f t="shared" si="31"/>
        <v>0</v>
      </c>
      <c r="AD49" s="723">
        <f t="shared" si="31"/>
        <v>0</v>
      </c>
      <c r="AE49" s="723">
        <f t="shared" si="31"/>
        <v>0</v>
      </c>
      <c r="AF49" s="723">
        <f t="shared" si="31"/>
        <v>0</v>
      </c>
      <c r="AG49" s="723">
        <f t="shared" si="31"/>
        <v>0</v>
      </c>
      <c r="AH49" s="723">
        <f t="shared" si="31"/>
        <v>0</v>
      </c>
      <c r="AI49" s="336">
        <f t="shared" si="27"/>
        <v>0</v>
      </c>
      <c r="AJ49" s="177"/>
      <c r="AK49" s="177"/>
      <c r="AL49" s="177"/>
      <c r="AM49" s="177"/>
      <c r="AN49" s="177"/>
      <c r="AO49" s="177"/>
      <c r="AP49" s="177"/>
      <c r="AQ49" s="177"/>
      <c r="AR49" s="177"/>
      <c r="AS49" s="177"/>
      <c r="AT49" s="177"/>
      <c r="AU49" s="177"/>
      <c r="AV49" s="12"/>
    </row>
    <row r="50" spans="2:48" ht="15.75" thickBot="1" x14ac:dyDescent="0.3">
      <c r="B50" s="15"/>
      <c r="C50" s="597">
        <f t="shared" si="24"/>
        <v>5</v>
      </c>
      <c r="D50" s="594">
        <f t="shared" si="25"/>
        <v>0</v>
      </c>
      <c r="E50" s="595"/>
      <c r="F50" s="595"/>
      <c r="G50" s="595"/>
      <c r="H50" s="594">
        <f t="shared" si="28"/>
        <v>0</v>
      </c>
      <c r="I50" s="596"/>
      <c r="J50" s="723">
        <f t="shared" ref="J50:AH50" si="32">IF($I16&gt;=25,$H50,IF(J$45&lt;=$I16,$H50,IF(J$45&lt;=($I16*($W16+1)),$H50,0)))</f>
        <v>0</v>
      </c>
      <c r="K50" s="723">
        <f t="shared" si="32"/>
        <v>0</v>
      </c>
      <c r="L50" s="723">
        <f t="shared" si="32"/>
        <v>0</v>
      </c>
      <c r="M50" s="723">
        <f t="shared" si="32"/>
        <v>0</v>
      </c>
      <c r="N50" s="723">
        <f t="shared" si="32"/>
        <v>0</v>
      </c>
      <c r="O50" s="723">
        <f t="shared" si="32"/>
        <v>0</v>
      </c>
      <c r="P50" s="723">
        <f t="shared" si="32"/>
        <v>0</v>
      </c>
      <c r="Q50" s="723">
        <f t="shared" si="32"/>
        <v>0</v>
      </c>
      <c r="R50" s="723">
        <f t="shared" si="32"/>
        <v>0</v>
      </c>
      <c r="S50" s="723">
        <f t="shared" si="32"/>
        <v>0</v>
      </c>
      <c r="T50" s="723">
        <f t="shared" si="32"/>
        <v>0</v>
      </c>
      <c r="U50" s="723">
        <f t="shared" si="32"/>
        <v>0</v>
      </c>
      <c r="V50" s="723">
        <f t="shared" si="32"/>
        <v>0</v>
      </c>
      <c r="W50" s="723">
        <f t="shared" si="32"/>
        <v>0</v>
      </c>
      <c r="X50" s="723">
        <f t="shared" si="32"/>
        <v>0</v>
      </c>
      <c r="Y50" s="723">
        <f t="shared" si="32"/>
        <v>0</v>
      </c>
      <c r="Z50" s="723">
        <f t="shared" si="32"/>
        <v>0</v>
      </c>
      <c r="AA50" s="723">
        <f t="shared" si="32"/>
        <v>0</v>
      </c>
      <c r="AB50" s="723">
        <f t="shared" si="32"/>
        <v>0</v>
      </c>
      <c r="AC50" s="723">
        <f t="shared" si="32"/>
        <v>0</v>
      </c>
      <c r="AD50" s="723">
        <f t="shared" si="32"/>
        <v>0</v>
      </c>
      <c r="AE50" s="723">
        <f t="shared" si="32"/>
        <v>0</v>
      </c>
      <c r="AF50" s="723">
        <f t="shared" si="32"/>
        <v>0</v>
      </c>
      <c r="AG50" s="723">
        <f t="shared" si="32"/>
        <v>0</v>
      </c>
      <c r="AH50" s="723">
        <f t="shared" si="32"/>
        <v>0</v>
      </c>
      <c r="AI50" s="336">
        <f t="shared" si="27"/>
        <v>0</v>
      </c>
      <c r="AJ50" s="177"/>
      <c r="AK50" s="177"/>
      <c r="AL50" s="177"/>
      <c r="AM50" s="177"/>
      <c r="AN50" s="177"/>
      <c r="AO50" s="177"/>
      <c r="AP50" s="177"/>
      <c r="AQ50" s="177"/>
      <c r="AR50" s="177"/>
      <c r="AS50" s="177"/>
      <c r="AT50" s="177"/>
      <c r="AU50" s="177"/>
      <c r="AV50" s="12"/>
    </row>
    <row r="51" spans="2:48" ht="15.75" thickBot="1" x14ac:dyDescent="0.3">
      <c r="B51" s="15"/>
      <c r="C51" s="129">
        <f t="shared" si="24"/>
        <v>6</v>
      </c>
      <c r="D51" s="340">
        <f t="shared" si="25"/>
        <v>0</v>
      </c>
      <c r="E51" s="343"/>
      <c r="F51" s="343"/>
      <c r="G51" s="343"/>
      <c r="H51" s="340">
        <f t="shared" si="28"/>
        <v>0</v>
      </c>
      <c r="I51" s="344"/>
      <c r="J51" s="723">
        <f t="shared" ref="J51:AH51" si="33">IF($I17&gt;=25,$H51,IF(J$45&lt;=$I17,$H51,IF(J$45&lt;=($I17*($W17+1)),$H51,0)))</f>
        <v>0</v>
      </c>
      <c r="K51" s="723">
        <f t="shared" si="33"/>
        <v>0</v>
      </c>
      <c r="L51" s="723">
        <f t="shared" si="33"/>
        <v>0</v>
      </c>
      <c r="M51" s="723">
        <f t="shared" si="33"/>
        <v>0</v>
      </c>
      <c r="N51" s="723">
        <f t="shared" si="33"/>
        <v>0</v>
      </c>
      <c r="O51" s="723">
        <f t="shared" si="33"/>
        <v>0</v>
      </c>
      <c r="P51" s="723">
        <f t="shared" si="33"/>
        <v>0</v>
      </c>
      <c r="Q51" s="723">
        <f t="shared" si="33"/>
        <v>0</v>
      </c>
      <c r="R51" s="723">
        <f t="shared" si="33"/>
        <v>0</v>
      </c>
      <c r="S51" s="723">
        <f t="shared" si="33"/>
        <v>0</v>
      </c>
      <c r="T51" s="723">
        <f t="shared" si="33"/>
        <v>0</v>
      </c>
      <c r="U51" s="723">
        <f t="shared" si="33"/>
        <v>0</v>
      </c>
      <c r="V51" s="723">
        <f t="shared" si="33"/>
        <v>0</v>
      </c>
      <c r="W51" s="723">
        <f t="shared" si="33"/>
        <v>0</v>
      </c>
      <c r="X51" s="723">
        <f t="shared" si="33"/>
        <v>0</v>
      </c>
      <c r="Y51" s="723">
        <f t="shared" si="33"/>
        <v>0</v>
      </c>
      <c r="Z51" s="723">
        <f t="shared" si="33"/>
        <v>0</v>
      </c>
      <c r="AA51" s="723">
        <f t="shared" si="33"/>
        <v>0</v>
      </c>
      <c r="AB51" s="723">
        <f t="shared" si="33"/>
        <v>0</v>
      </c>
      <c r="AC51" s="723">
        <f t="shared" si="33"/>
        <v>0</v>
      </c>
      <c r="AD51" s="723">
        <f t="shared" si="33"/>
        <v>0</v>
      </c>
      <c r="AE51" s="723">
        <f t="shared" si="33"/>
        <v>0</v>
      </c>
      <c r="AF51" s="723">
        <f t="shared" si="33"/>
        <v>0</v>
      </c>
      <c r="AG51" s="723">
        <f t="shared" si="33"/>
        <v>0</v>
      </c>
      <c r="AH51" s="723">
        <f t="shared" si="33"/>
        <v>0</v>
      </c>
      <c r="AI51" s="336">
        <f t="shared" si="27"/>
        <v>0</v>
      </c>
      <c r="AJ51" s="177"/>
      <c r="AK51" s="177"/>
      <c r="AL51" s="177"/>
      <c r="AM51" s="177"/>
      <c r="AN51" s="177"/>
      <c r="AO51" s="177"/>
      <c r="AP51" s="177"/>
      <c r="AQ51" s="177"/>
      <c r="AR51" s="177"/>
      <c r="AS51" s="177"/>
      <c r="AT51" s="177"/>
      <c r="AU51" s="177"/>
      <c r="AV51" s="12"/>
    </row>
    <row r="52" spans="2:48" ht="15.75" thickBot="1" x14ac:dyDescent="0.3">
      <c r="B52" s="15"/>
      <c r="C52" s="597">
        <f t="shared" si="24"/>
        <v>7</v>
      </c>
      <c r="D52" s="594">
        <f t="shared" si="25"/>
        <v>0</v>
      </c>
      <c r="E52" s="598"/>
      <c r="F52" s="598"/>
      <c r="G52" s="598"/>
      <c r="H52" s="594">
        <f t="shared" si="28"/>
        <v>0</v>
      </c>
      <c r="I52" s="599"/>
      <c r="J52" s="723">
        <f t="shared" ref="J52:AH52" si="34">IF($I18&gt;=25,$H52,IF(J$45&lt;=$I18,$H52,IF(J$45&lt;=($I18*($W18+1)),$H52,0)))</f>
        <v>0</v>
      </c>
      <c r="K52" s="723">
        <f t="shared" si="34"/>
        <v>0</v>
      </c>
      <c r="L52" s="723">
        <f t="shared" si="34"/>
        <v>0</v>
      </c>
      <c r="M52" s="723">
        <f t="shared" si="34"/>
        <v>0</v>
      </c>
      <c r="N52" s="723">
        <f t="shared" si="34"/>
        <v>0</v>
      </c>
      <c r="O52" s="723">
        <f t="shared" si="34"/>
        <v>0</v>
      </c>
      <c r="P52" s="723">
        <f t="shared" si="34"/>
        <v>0</v>
      </c>
      <c r="Q52" s="723">
        <f t="shared" si="34"/>
        <v>0</v>
      </c>
      <c r="R52" s="723">
        <f t="shared" si="34"/>
        <v>0</v>
      </c>
      <c r="S52" s="723">
        <f t="shared" si="34"/>
        <v>0</v>
      </c>
      <c r="T52" s="723">
        <f t="shared" si="34"/>
        <v>0</v>
      </c>
      <c r="U52" s="723">
        <f t="shared" si="34"/>
        <v>0</v>
      </c>
      <c r="V52" s="723">
        <f t="shared" si="34"/>
        <v>0</v>
      </c>
      <c r="W52" s="723">
        <f t="shared" si="34"/>
        <v>0</v>
      </c>
      <c r="X52" s="723">
        <f t="shared" si="34"/>
        <v>0</v>
      </c>
      <c r="Y52" s="723">
        <f t="shared" si="34"/>
        <v>0</v>
      </c>
      <c r="Z52" s="723">
        <f t="shared" si="34"/>
        <v>0</v>
      </c>
      <c r="AA52" s="723">
        <f t="shared" si="34"/>
        <v>0</v>
      </c>
      <c r="AB52" s="723">
        <f t="shared" si="34"/>
        <v>0</v>
      </c>
      <c r="AC52" s="723">
        <f t="shared" si="34"/>
        <v>0</v>
      </c>
      <c r="AD52" s="723">
        <f t="shared" si="34"/>
        <v>0</v>
      </c>
      <c r="AE52" s="723">
        <f t="shared" si="34"/>
        <v>0</v>
      </c>
      <c r="AF52" s="723">
        <f t="shared" si="34"/>
        <v>0</v>
      </c>
      <c r="AG52" s="723">
        <f t="shared" si="34"/>
        <v>0</v>
      </c>
      <c r="AH52" s="723">
        <f t="shared" si="34"/>
        <v>0</v>
      </c>
      <c r="AI52" s="336">
        <f t="shared" si="27"/>
        <v>0</v>
      </c>
      <c r="AJ52" s="177"/>
      <c r="AK52" s="177"/>
      <c r="AL52" s="177"/>
      <c r="AM52" s="177"/>
      <c r="AN52" s="177"/>
      <c r="AO52" s="177"/>
      <c r="AP52" s="177"/>
      <c r="AQ52" s="177"/>
      <c r="AR52" s="177"/>
      <c r="AS52" s="177"/>
      <c r="AT52" s="177"/>
      <c r="AU52" s="177"/>
      <c r="AV52" s="12"/>
    </row>
    <row r="53" spans="2:48" ht="15.75" thickBot="1" x14ac:dyDescent="0.3">
      <c r="B53" s="15"/>
      <c r="C53" s="129">
        <f t="shared" si="24"/>
        <v>8</v>
      </c>
      <c r="D53" s="340">
        <f>O20</f>
        <v>0</v>
      </c>
      <c r="E53" s="343"/>
      <c r="F53" s="343"/>
      <c r="G53" s="343"/>
      <c r="H53" s="340">
        <f t="shared" si="28"/>
        <v>0</v>
      </c>
      <c r="I53" s="344"/>
      <c r="J53" s="723">
        <f t="shared" ref="J53:AH53" si="35">IF($I20&gt;=25,$H53,IF(J$45&lt;=$I20,$H53,IF(J$45&lt;=($I20*($W20+1)),$H53,0)))</f>
        <v>0</v>
      </c>
      <c r="K53" s="723">
        <f t="shared" si="35"/>
        <v>0</v>
      </c>
      <c r="L53" s="723">
        <f t="shared" si="35"/>
        <v>0</v>
      </c>
      <c r="M53" s="723">
        <f t="shared" si="35"/>
        <v>0</v>
      </c>
      <c r="N53" s="723">
        <f t="shared" si="35"/>
        <v>0</v>
      </c>
      <c r="O53" s="723">
        <f t="shared" si="35"/>
        <v>0</v>
      </c>
      <c r="P53" s="723">
        <f t="shared" si="35"/>
        <v>0</v>
      </c>
      <c r="Q53" s="723">
        <f t="shared" si="35"/>
        <v>0</v>
      </c>
      <c r="R53" s="723">
        <f t="shared" si="35"/>
        <v>0</v>
      </c>
      <c r="S53" s="723">
        <f t="shared" si="35"/>
        <v>0</v>
      </c>
      <c r="T53" s="723">
        <f t="shared" si="35"/>
        <v>0</v>
      </c>
      <c r="U53" s="723">
        <f t="shared" si="35"/>
        <v>0</v>
      </c>
      <c r="V53" s="723">
        <f t="shared" si="35"/>
        <v>0</v>
      </c>
      <c r="W53" s="723">
        <f t="shared" si="35"/>
        <v>0</v>
      </c>
      <c r="X53" s="723">
        <f t="shared" si="35"/>
        <v>0</v>
      </c>
      <c r="Y53" s="723">
        <f t="shared" si="35"/>
        <v>0</v>
      </c>
      <c r="Z53" s="723">
        <f t="shared" si="35"/>
        <v>0</v>
      </c>
      <c r="AA53" s="723">
        <f t="shared" si="35"/>
        <v>0</v>
      </c>
      <c r="AB53" s="723">
        <f t="shared" si="35"/>
        <v>0</v>
      </c>
      <c r="AC53" s="723">
        <f t="shared" si="35"/>
        <v>0</v>
      </c>
      <c r="AD53" s="723">
        <f t="shared" si="35"/>
        <v>0</v>
      </c>
      <c r="AE53" s="723">
        <f t="shared" si="35"/>
        <v>0</v>
      </c>
      <c r="AF53" s="723">
        <f t="shared" si="35"/>
        <v>0</v>
      </c>
      <c r="AG53" s="723">
        <f t="shared" si="35"/>
        <v>0</v>
      </c>
      <c r="AH53" s="723">
        <f t="shared" si="35"/>
        <v>0</v>
      </c>
      <c r="AI53" s="336">
        <f t="shared" si="27"/>
        <v>0</v>
      </c>
      <c r="AJ53" s="177"/>
      <c r="AK53" s="177"/>
      <c r="AL53" s="177"/>
      <c r="AM53" s="177"/>
      <c r="AN53" s="177"/>
      <c r="AO53" s="177"/>
      <c r="AP53" s="177"/>
      <c r="AQ53" s="177"/>
      <c r="AR53" s="177"/>
      <c r="AS53" s="177"/>
      <c r="AT53" s="177"/>
      <c r="AU53" s="177"/>
      <c r="AV53" s="12"/>
    </row>
    <row r="54" spans="2:48" ht="15.75" thickBot="1" x14ac:dyDescent="0.3">
      <c r="B54" s="15"/>
      <c r="C54" s="597">
        <f t="shared" si="24"/>
        <v>9</v>
      </c>
      <c r="D54" s="594">
        <f>O21</f>
        <v>0</v>
      </c>
      <c r="E54" s="598"/>
      <c r="F54" s="598"/>
      <c r="G54" s="598"/>
      <c r="H54" s="594">
        <f t="shared" si="28"/>
        <v>0</v>
      </c>
      <c r="I54" s="599"/>
      <c r="J54" s="723">
        <f t="shared" ref="J54:AH54" si="36">IF($I21&gt;=25,$H54,IF(J$45&lt;=$I21,$H54,IF(J$45&lt;=($I21*($W21+1)),$H54,0)))</f>
        <v>0</v>
      </c>
      <c r="K54" s="723">
        <f t="shared" si="36"/>
        <v>0</v>
      </c>
      <c r="L54" s="723">
        <f t="shared" si="36"/>
        <v>0</v>
      </c>
      <c r="M54" s="723">
        <f t="shared" si="36"/>
        <v>0</v>
      </c>
      <c r="N54" s="723">
        <f t="shared" si="36"/>
        <v>0</v>
      </c>
      <c r="O54" s="723">
        <f t="shared" si="36"/>
        <v>0</v>
      </c>
      <c r="P54" s="723">
        <f t="shared" si="36"/>
        <v>0</v>
      </c>
      <c r="Q54" s="723">
        <f t="shared" si="36"/>
        <v>0</v>
      </c>
      <c r="R54" s="723">
        <f t="shared" si="36"/>
        <v>0</v>
      </c>
      <c r="S54" s="723">
        <f t="shared" si="36"/>
        <v>0</v>
      </c>
      <c r="T54" s="723">
        <f t="shared" si="36"/>
        <v>0</v>
      </c>
      <c r="U54" s="723">
        <f t="shared" si="36"/>
        <v>0</v>
      </c>
      <c r="V54" s="723">
        <f t="shared" si="36"/>
        <v>0</v>
      </c>
      <c r="W54" s="723">
        <f t="shared" si="36"/>
        <v>0</v>
      </c>
      <c r="X54" s="723">
        <f t="shared" si="36"/>
        <v>0</v>
      </c>
      <c r="Y54" s="723">
        <f t="shared" si="36"/>
        <v>0</v>
      </c>
      <c r="Z54" s="723">
        <f t="shared" si="36"/>
        <v>0</v>
      </c>
      <c r="AA54" s="723">
        <f t="shared" si="36"/>
        <v>0</v>
      </c>
      <c r="AB54" s="723">
        <f t="shared" si="36"/>
        <v>0</v>
      </c>
      <c r="AC54" s="723">
        <f t="shared" si="36"/>
        <v>0</v>
      </c>
      <c r="AD54" s="723">
        <f t="shared" si="36"/>
        <v>0</v>
      </c>
      <c r="AE54" s="723">
        <f t="shared" si="36"/>
        <v>0</v>
      </c>
      <c r="AF54" s="723">
        <f t="shared" si="36"/>
        <v>0</v>
      </c>
      <c r="AG54" s="723">
        <f t="shared" si="36"/>
        <v>0</v>
      </c>
      <c r="AH54" s="723">
        <f t="shared" si="36"/>
        <v>0</v>
      </c>
      <c r="AI54" s="336">
        <f t="shared" si="27"/>
        <v>0</v>
      </c>
      <c r="AJ54" s="177"/>
      <c r="AK54" s="177"/>
      <c r="AL54" s="177"/>
      <c r="AM54" s="177"/>
      <c r="AN54" s="177"/>
      <c r="AO54" s="177"/>
      <c r="AP54" s="177"/>
      <c r="AQ54" s="177"/>
      <c r="AR54" s="177"/>
      <c r="AS54" s="177"/>
      <c r="AT54" s="177"/>
      <c r="AU54" s="177"/>
      <c r="AV54" s="12"/>
    </row>
    <row r="55" spans="2:48" ht="15.75" customHeight="1" thickBot="1" x14ac:dyDescent="0.3">
      <c r="B55" s="15"/>
      <c r="C55" s="129">
        <f t="shared" si="24"/>
        <v>10</v>
      </c>
      <c r="D55" s="340">
        <f>O22</f>
        <v>0</v>
      </c>
      <c r="E55" s="343"/>
      <c r="F55" s="343"/>
      <c r="G55" s="343"/>
      <c r="H55" s="340">
        <f t="shared" si="28"/>
        <v>0</v>
      </c>
      <c r="I55" s="344"/>
      <c r="J55" s="723">
        <f t="shared" ref="J55:AH55" si="37">IF($I22&gt;=25,$H55,IF(J$45&lt;=$I22,$H55,IF(J$45&lt;=($I22*($W22+1)),$H55,0)))</f>
        <v>0</v>
      </c>
      <c r="K55" s="723">
        <f t="shared" si="37"/>
        <v>0</v>
      </c>
      <c r="L55" s="723">
        <f t="shared" si="37"/>
        <v>0</v>
      </c>
      <c r="M55" s="723">
        <f t="shared" si="37"/>
        <v>0</v>
      </c>
      <c r="N55" s="723">
        <f t="shared" si="37"/>
        <v>0</v>
      </c>
      <c r="O55" s="723">
        <f t="shared" si="37"/>
        <v>0</v>
      </c>
      <c r="P55" s="723">
        <f t="shared" si="37"/>
        <v>0</v>
      </c>
      <c r="Q55" s="723">
        <f t="shared" si="37"/>
        <v>0</v>
      </c>
      <c r="R55" s="723">
        <f t="shared" si="37"/>
        <v>0</v>
      </c>
      <c r="S55" s="723">
        <f t="shared" si="37"/>
        <v>0</v>
      </c>
      <c r="T55" s="723">
        <f t="shared" si="37"/>
        <v>0</v>
      </c>
      <c r="U55" s="723">
        <f t="shared" si="37"/>
        <v>0</v>
      </c>
      <c r="V55" s="723">
        <f t="shared" si="37"/>
        <v>0</v>
      </c>
      <c r="W55" s="723">
        <f t="shared" si="37"/>
        <v>0</v>
      </c>
      <c r="X55" s="723">
        <f t="shared" si="37"/>
        <v>0</v>
      </c>
      <c r="Y55" s="723">
        <f t="shared" si="37"/>
        <v>0</v>
      </c>
      <c r="Z55" s="723">
        <f t="shared" si="37"/>
        <v>0</v>
      </c>
      <c r="AA55" s="723">
        <f t="shared" si="37"/>
        <v>0</v>
      </c>
      <c r="AB55" s="723">
        <f t="shared" si="37"/>
        <v>0</v>
      </c>
      <c r="AC55" s="723">
        <f t="shared" si="37"/>
        <v>0</v>
      </c>
      <c r="AD55" s="723">
        <f t="shared" si="37"/>
        <v>0</v>
      </c>
      <c r="AE55" s="723">
        <f t="shared" si="37"/>
        <v>0</v>
      </c>
      <c r="AF55" s="723">
        <f t="shared" si="37"/>
        <v>0</v>
      </c>
      <c r="AG55" s="723">
        <f t="shared" si="37"/>
        <v>0</v>
      </c>
      <c r="AH55" s="723">
        <f t="shared" si="37"/>
        <v>0</v>
      </c>
      <c r="AI55" s="337">
        <f>SUM(P55:AH55)</f>
        <v>0</v>
      </c>
      <c r="AJ55" s="177"/>
      <c r="AK55" s="177"/>
      <c r="AL55" s="177"/>
      <c r="AM55" s="177"/>
      <c r="AN55" s="177"/>
      <c r="AO55" s="177"/>
      <c r="AP55" s="177"/>
      <c r="AQ55" s="177"/>
      <c r="AR55" s="177"/>
      <c r="AS55" s="177"/>
      <c r="AT55" s="177"/>
      <c r="AU55" s="177"/>
      <c r="AV55" s="12"/>
    </row>
    <row r="56" spans="2:48" ht="15.75" thickBot="1" x14ac:dyDescent="0.3">
      <c r="B56" s="15"/>
      <c r="C56" s="131"/>
      <c r="D56" s="341"/>
      <c r="E56" s="341"/>
      <c r="F56" s="341"/>
      <c r="G56" s="341"/>
      <c r="H56" s="342"/>
      <c r="I56" s="345" t="s">
        <v>33</v>
      </c>
      <c r="J56" s="338">
        <f t="shared" ref="J56:AH56" si="38">SUM(J46:J55)</f>
        <v>0</v>
      </c>
      <c r="K56" s="338">
        <f t="shared" si="38"/>
        <v>0</v>
      </c>
      <c r="L56" s="338">
        <f t="shared" si="38"/>
        <v>0</v>
      </c>
      <c r="M56" s="338">
        <f t="shared" si="38"/>
        <v>0</v>
      </c>
      <c r="N56" s="338">
        <f t="shared" si="38"/>
        <v>0</v>
      </c>
      <c r="O56" s="338">
        <f t="shared" si="38"/>
        <v>0</v>
      </c>
      <c r="P56" s="338">
        <f t="shared" si="38"/>
        <v>0</v>
      </c>
      <c r="Q56" s="338">
        <f t="shared" si="38"/>
        <v>0</v>
      </c>
      <c r="R56" s="338">
        <f t="shared" si="38"/>
        <v>0</v>
      </c>
      <c r="S56" s="338">
        <f t="shared" si="38"/>
        <v>0</v>
      </c>
      <c r="T56" s="338">
        <f t="shared" si="38"/>
        <v>0</v>
      </c>
      <c r="U56" s="338">
        <f t="shared" si="38"/>
        <v>0</v>
      </c>
      <c r="V56" s="338">
        <f t="shared" si="38"/>
        <v>0</v>
      </c>
      <c r="W56" s="338">
        <f t="shared" si="38"/>
        <v>0</v>
      </c>
      <c r="X56" s="338">
        <f t="shared" si="38"/>
        <v>0</v>
      </c>
      <c r="Y56" s="338">
        <f t="shared" si="38"/>
        <v>0</v>
      </c>
      <c r="Z56" s="338">
        <f t="shared" si="38"/>
        <v>0</v>
      </c>
      <c r="AA56" s="338">
        <f t="shared" si="38"/>
        <v>0</v>
      </c>
      <c r="AB56" s="338">
        <f t="shared" si="38"/>
        <v>0</v>
      </c>
      <c r="AC56" s="338">
        <f t="shared" si="38"/>
        <v>0</v>
      </c>
      <c r="AD56" s="338">
        <f t="shared" si="38"/>
        <v>0</v>
      </c>
      <c r="AE56" s="338">
        <f t="shared" si="38"/>
        <v>0</v>
      </c>
      <c r="AF56" s="338">
        <f t="shared" si="38"/>
        <v>0</v>
      </c>
      <c r="AG56" s="338">
        <f t="shared" si="38"/>
        <v>0</v>
      </c>
      <c r="AH56" s="338">
        <f t="shared" si="38"/>
        <v>0</v>
      </c>
      <c r="AI56" s="339">
        <f>SUM(AI46:AI55)</f>
        <v>0</v>
      </c>
      <c r="AJ56" s="177"/>
      <c r="AK56" s="177"/>
      <c r="AL56" s="177"/>
      <c r="AM56" s="177"/>
      <c r="AN56" s="177"/>
      <c r="AO56" s="177"/>
      <c r="AP56" s="177"/>
      <c r="AQ56" s="177"/>
      <c r="AR56" s="177"/>
      <c r="AS56" s="177"/>
      <c r="AT56" s="177"/>
      <c r="AU56" s="177"/>
      <c r="AV56" s="12"/>
    </row>
    <row r="57" spans="2:48" ht="24.75" customHeight="1" thickBot="1" x14ac:dyDescent="0.3">
      <c r="B57" s="15"/>
      <c r="C57" s="133"/>
      <c r="D57" s="134"/>
      <c r="E57" s="134"/>
      <c r="F57" s="134"/>
      <c r="G57" s="134"/>
      <c r="H57" s="134"/>
      <c r="I57" s="134"/>
      <c r="J57" s="134"/>
      <c r="K57" s="134"/>
      <c r="L57" s="134"/>
      <c r="M57" s="134"/>
      <c r="N57" s="134"/>
      <c r="O57" s="134"/>
      <c r="P57" s="134"/>
      <c r="Q57" s="134"/>
      <c r="R57" s="134"/>
      <c r="S57" s="135"/>
      <c r="T57" s="136"/>
      <c r="U57" s="136"/>
      <c r="V57" s="136"/>
      <c r="W57" s="136"/>
      <c r="X57" s="136"/>
      <c r="Y57" s="136"/>
      <c r="Z57" s="136"/>
      <c r="AA57" s="136"/>
      <c r="AB57" s="136"/>
      <c r="AC57" s="136"/>
      <c r="AD57" s="136"/>
      <c r="AE57" s="136"/>
      <c r="AF57" s="136"/>
      <c r="AG57" s="136"/>
      <c r="AH57" s="136"/>
      <c r="AI57" s="137"/>
      <c r="AJ57" s="177"/>
      <c r="AK57" s="177"/>
      <c r="AL57" s="177"/>
      <c r="AM57" s="177"/>
      <c r="AN57" s="177"/>
      <c r="AO57" s="177"/>
      <c r="AP57" s="177"/>
      <c r="AQ57" s="177"/>
      <c r="AR57" s="177"/>
      <c r="AS57" s="177"/>
      <c r="AT57" s="177"/>
      <c r="AU57" s="177"/>
      <c r="AV57" s="12"/>
    </row>
    <row r="58" spans="2:48" ht="24.75" customHeight="1" x14ac:dyDescent="0.25">
      <c r="B58" s="15"/>
      <c r="C58" s="138"/>
      <c r="D58" s="138"/>
      <c r="E58" s="138"/>
      <c r="F58" s="138"/>
      <c r="G58" s="138"/>
      <c r="H58" s="138"/>
      <c r="I58" s="138"/>
      <c r="J58" s="138"/>
      <c r="K58" s="138"/>
      <c r="L58" s="138"/>
      <c r="M58" s="138"/>
      <c r="N58" s="138"/>
      <c r="O58" s="138"/>
      <c r="P58" s="138"/>
      <c r="Q58" s="138"/>
      <c r="R58" s="138"/>
      <c r="S58" s="138"/>
      <c r="T58" s="114"/>
      <c r="U58" s="114"/>
      <c r="V58" s="114"/>
      <c r="W58" s="114"/>
      <c r="X58" s="114"/>
      <c r="Y58" s="114"/>
      <c r="Z58" s="114"/>
      <c r="AA58" s="114"/>
      <c r="AB58" s="114"/>
      <c r="AC58" s="114"/>
      <c r="AD58" s="114"/>
      <c r="AE58" s="114"/>
      <c r="AF58" s="114"/>
      <c r="AG58" s="114"/>
      <c r="AH58" s="114"/>
      <c r="AI58" s="114"/>
      <c r="AJ58" s="177"/>
      <c r="AK58" s="177"/>
      <c r="AL58" s="177"/>
      <c r="AM58" s="177"/>
      <c r="AN58" s="177"/>
      <c r="AO58" s="177"/>
      <c r="AP58" s="177"/>
      <c r="AQ58" s="177"/>
      <c r="AR58" s="177"/>
      <c r="AS58" s="177"/>
      <c r="AT58" s="177"/>
      <c r="AU58" s="177"/>
      <c r="AV58" s="12"/>
    </row>
    <row r="59" spans="2:48" x14ac:dyDescent="0.25">
      <c r="B59" s="15"/>
      <c r="C59" s="2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77"/>
      <c r="AK59" s="177"/>
      <c r="AL59" s="177"/>
      <c r="AM59" s="177"/>
      <c r="AN59" s="177"/>
      <c r="AO59" s="177"/>
      <c r="AP59" s="177"/>
      <c r="AQ59" s="177"/>
      <c r="AR59" s="177"/>
      <c r="AS59" s="177"/>
      <c r="AT59" s="177"/>
      <c r="AU59" s="177"/>
      <c r="AV59" s="12"/>
    </row>
    <row r="60" spans="2:48" x14ac:dyDescent="0.25">
      <c r="B60" s="15"/>
      <c r="C60" s="23"/>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77"/>
      <c r="AK60" s="177"/>
      <c r="AL60" s="177"/>
      <c r="AM60" s="177"/>
      <c r="AN60" s="177"/>
      <c r="AO60" s="177"/>
      <c r="AP60" s="177"/>
      <c r="AQ60" s="177"/>
      <c r="AR60" s="177"/>
      <c r="AS60" s="177"/>
      <c r="AT60" s="177"/>
      <c r="AU60" s="177"/>
      <c r="AV60" s="12"/>
    </row>
    <row r="61" spans="2:48" ht="15.75" thickBot="1" x14ac:dyDescent="0.3">
      <c r="B61" s="139"/>
      <c r="C61" s="673" t="str">
        <f>'1. Identificação Ben. Oper.'!D10&amp;"/// "&amp;'1. Identificação Ben. Oper.'!D12&amp;" /// "&amp;'1. Identificação Ben. Oper.'!D11</f>
        <v xml:space="preserve">(atribuído pelo Balcão 2020 após submissão):///  /// </v>
      </c>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30"/>
    </row>
    <row r="62" spans="2:48" x14ac:dyDescent="0.25">
      <c r="AA62" s="3"/>
      <c r="AB62" s="3"/>
      <c r="AU62" s="78"/>
    </row>
    <row r="63" spans="2:48" x14ac:dyDescent="0.25">
      <c r="AA63" s="3"/>
      <c r="AB63" s="3"/>
      <c r="AU63" s="78"/>
    </row>
    <row r="64" spans="2:48" x14ac:dyDescent="0.25">
      <c r="AU64" s="78"/>
    </row>
    <row r="65" spans="19:47" x14ac:dyDescent="0.25">
      <c r="AU65" s="78"/>
    </row>
    <row r="66" spans="19:47" x14ac:dyDescent="0.25">
      <c r="AU66" s="78"/>
    </row>
    <row r="67" spans="19:47" x14ac:dyDescent="0.25">
      <c r="AU67" s="78"/>
    </row>
    <row r="68" spans="19:47" x14ac:dyDescent="0.25">
      <c r="S68" s="4"/>
      <c r="T68" s="4"/>
      <c r="AA68" s="3"/>
      <c r="AB68" s="3"/>
      <c r="AM68" s="78"/>
    </row>
    <row r="69" spans="19:47" x14ac:dyDescent="0.25">
      <c r="S69" s="4"/>
      <c r="T69" s="4"/>
      <c r="AA69" s="3"/>
      <c r="AB69" s="3"/>
      <c r="AM69" s="78"/>
    </row>
    <row r="70" spans="19:47" x14ac:dyDescent="0.25">
      <c r="S70" s="4"/>
      <c r="T70" s="4"/>
      <c r="AA70" s="3"/>
      <c r="AB70" s="3"/>
      <c r="AM70" s="78"/>
    </row>
    <row r="71" spans="19:47" x14ac:dyDescent="0.25">
      <c r="S71" s="4"/>
      <c r="T71" s="4"/>
      <c r="AA71" s="3"/>
      <c r="AB71" s="3"/>
      <c r="AM71" s="78"/>
    </row>
    <row r="72" spans="19:47" x14ac:dyDescent="0.25">
      <c r="S72" s="4"/>
      <c r="T72" s="4"/>
      <c r="AA72" s="3"/>
      <c r="AB72" s="3"/>
      <c r="AM72" s="78"/>
    </row>
    <row r="73" spans="19:47" x14ac:dyDescent="0.25">
      <c r="S73" s="4"/>
      <c r="T73" s="4"/>
      <c r="AA73" s="3"/>
      <c r="AB73" s="3"/>
      <c r="AM73" s="78"/>
    </row>
    <row r="74" spans="19:47" x14ac:dyDescent="0.25">
      <c r="S74" s="4"/>
      <c r="T74" s="4"/>
      <c r="AA74" s="3"/>
      <c r="AB74" s="3"/>
      <c r="AM74" s="78"/>
    </row>
    <row r="75" spans="19:47" x14ac:dyDescent="0.25">
      <c r="S75" s="4"/>
      <c r="T75" s="4"/>
      <c r="AA75" s="3"/>
      <c r="AB75" s="3"/>
      <c r="AM75" s="78"/>
    </row>
    <row r="76" spans="19:47" x14ac:dyDescent="0.25">
      <c r="S76" s="4"/>
      <c r="T76" s="4"/>
      <c r="AA76" s="3"/>
      <c r="AB76" s="3"/>
      <c r="AM76" s="78"/>
    </row>
    <row r="77" spans="19:47" x14ac:dyDescent="0.25">
      <c r="S77" s="4"/>
      <c r="T77" s="4"/>
      <c r="AA77" s="3"/>
      <c r="AB77" s="3"/>
      <c r="AM77" s="78"/>
    </row>
    <row r="78" spans="19:47" x14ac:dyDescent="0.25">
      <c r="S78" s="4"/>
      <c r="T78" s="4"/>
      <c r="AA78" s="3"/>
      <c r="AB78" s="3"/>
      <c r="AM78" s="78"/>
    </row>
    <row r="79" spans="19:47" x14ac:dyDescent="0.25">
      <c r="S79" s="4"/>
      <c r="T79" s="4"/>
      <c r="AA79" s="3"/>
      <c r="AB79" s="3"/>
      <c r="AM79" s="78"/>
    </row>
    <row r="80" spans="19:47" x14ac:dyDescent="0.25">
      <c r="S80" s="4"/>
      <c r="T80" s="4"/>
      <c r="AA80" s="3"/>
      <c r="AB80" s="3"/>
      <c r="AM80" s="78"/>
    </row>
    <row r="81" spans="19:47" x14ac:dyDescent="0.25">
      <c r="S81" s="4"/>
      <c r="T81" s="4"/>
      <c r="AA81" s="3"/>
      <c r="AB81" s="3"/>
      <c r="AM81" s="78"/>
    </row>
    <row r="82" spans="19:47" x14ac:dyDescent="0.25">
      <c r="S82" s="4"/>
      <c r="T82" s="4"/>
      <c r="AA82" s="3"/>
      <c r="AB82" s="3"/>
      <c r="AM82" s="78"/>
    </row>
    <row r="83" spans="19:47" x14ac:dyDescent="0.25">
      <c r="S83" s="4"/>
      <c r="T83" s="4"/>
      <c r="AA83" s="3"/>
      <c r="AB83" s="3"/>
      <c r="AM83" s="78"/>
    </row>
    <row r="84" spans="19:47" x14ac:dyDescent="0.25">
      <c r="S84" s="4"/>
      <c r="T84" s="4"/>
      <c r="AA84" s="3"/>
      <c r="AB84" s="3"/>
      <c r="AM84" s="78"/>
    </row>
    <row r="85" spans="19:47" x14ac:dyDescent="0.25">
      <c r="S85" s="4"/>
      <c r="T85" s="4"/>
      <c r="AA85" s="3"/>
      <c r="AB85" s="3"/>
      <c r="AM85" s="78"/>
    </row>
    <row r="86" spans="19:47" x14ac:dyDescent="0.25">
      <c r="S86" s="4"/>
      <c r="T86" s="4"/>
      <c r="AA86" s="3"/>
      <c r="AB86" s="3"/>
      <c r="AM86" s="78"/>
    </row>
    <row r="87" spans="19:47" x14ac:dyDescent="0.25">
      <c r="AU87" s="78"/>
    </row>
    <row r="88" spans="19:47" x14ac:dyDescent="0.25">
      <c r="AU88" s="78"/>
    </row>
    <row r="89" spans="19:47" x14ac:dyDescent="0.25">
      <c r="AU89" s="78"/>
    </row>
    <row r="90" spans="19:47" x14ac:dyDescent="0.25">
      <c r="AU90" s="78"/>
    </row>
    <row r="91" spans="19:47" x14ac:dyDescent="0.25">
      <c r="AU91" s="78"/>
    </row>
    <row r="92" spans="19:47" x14ac:dyDescent="0.25">
      <c r="AU92" s="78"/>
    </row>
    <row r="93" spans="19:47" x14ac:dyDescent="0.25">
      <c r="AU93" s="78"/>
    </row>
    <row r="94" spans="19:47" x14ac:dyDescent="0.25">
      <c r="AU94" s="78"/>
    </row>
    <row r="95" spans="19:47" x14ac:dyDescent="0.25">
      <c r="AU95" s="78"/>
    </row>
    <row r="97" spans="47:47" x14ac:dyDescent="0.25">
      <c r="AU97" s="78"/>
    </row>
    <row r="99" spans="47:47" x14ac:dyDescent="0.25">
      <c r="AU99" s="78"/>
    </row>
    <row r="101" spans="47:47" x14ac:dyDescent="0.25">
      <c r="AU101" s="78"/>
    </row>
    <row r="103" spans="47:47" x14ac:dyDescent="0.25">
      <c r="AU103" s="78"/>
    </row>
    <row r="105" spans="47:47" x14ac:dyDescent="0.25">
      <c r="AU105" s="78"/>
    </row>
    <row r="107" spans="47:47" x14ac:dyDescent="0.25">
      <c r="AU107" s="78"/>
    </row>
    <row r="109" spans="47:47" x14ac:dyDescent="0.25">
      <c r="AU109" s="78"/>
    </row>
    <row r="110" spans="47:47" x14ac:dyDescent="0.25">
      <c r="AU110" s="3">
        <v>76</v>
      </c>
    </row>
    <row r="111" spans="47:47" x14ac:dyDescent="0.25">
      <c r="AU111" s="78">
        <v>77</v>
      </c>
    </row>
    <row r="112" spans="47:47" x14ac:dyDescent="0.25">
      <c r="AU112" s="3">
        <v>78</v>
      </c>
    </row>
  </sheetData>
  <sheetProtection algorithmName="SHA-512" hashValue="aygnRARg4BG0lgOQQ7hC610FLiGUUrjU99XLTaSkHqkzxx5a27m/VDz0jWthue++nFSVoXfc+FS3q0OKecotog==" saltValue="W5k81PNl3AsHO18irGKvfQ==" spinCount="100000" sheet="1" objects="1" scenarios="1"/>
  <protectedRanges>
    <protectedRange sqref="D12:H18 J12:J18 D20:I22 U12:W18 Y12:Z18 Y20:Z22 AD12:AK18 AD20:AK22" name="Intervalo1"/>
  </protectedRanges>
  <mergeCells count="31">
    <mergeCell ref="Y8:AC8"/>
    <mergeCell ref="J8:X8"/>
    <mergeCell ref="J9:O9"/>
    <mergeCell ref="Q9:R9"/>
    <mergeCell ref="K10:N10"/>
    <mergeCell ref="H32:I32"/>
    <mergeCell ref="H45:I45"/>
    <mergeCell ref="J30:AI30"/>
    <mergeCell ref="J31:AH31"/>
    <mergeCell ref="C5:E5"/>
    <mergeCell ref="C6:I6"/>
    <mergeCell ref="C7:E7"/>
    <mergeCell ref="D22:E22"/>
    <mergeCell ref="C11:F11"/>
    <mergeCell ref="C19:F19"/>
    <mergeCell ref="G20:I20"/>
    <mergeCell ref="G19:I19"/>
    <mergeCell ref="AD8:AG8"/>
    <mergeCell ref="AH8:AJ8"/>
    <mergeCell ref="AD9:AE9"/>
    <mergeCell ref="AF9:AG9"/>
    <mergeCell ref="AK9:AK10"/>
    <mergeCell ref="D20:E20"/>
    <mergeCell ref="D21:E21"/>
    <mergeCell ref="G21:I21"/>
    <mergeCell ref="C28:D28"/>
    <mergeCell ref="C24:D24"/>
    <mergeCell ref="C26:D26"/>
    <mergeCell ref="C25:D25"/>
    <mergeCell ref="C27:D27"/>
    <mergeCell ref="G22:I22"/>
  </mergeCells>
  <phoneticPr fontId="90" type="noConversion"/>
  <conditionalFormatting sqref="D12:H18 D20:D22 F20:G22 AD18:AK18">
    <cfRule type="containsBlanks" dxfId="101" priority="12">
      <formula>LEN(TRIM(D12))=0</formula>
    </cfRule>
  </conditionalFormatting>
  <conditionalFormatting sqref="J12:J18">
    <cfRule type="containsBlanks" dxfId="100" priority="11">
      <formula>LEN(TRIM(J12))=0</formula>
    </cfRule>
  </conditionalFormatting>
  <conditionalFormatting sqref="U12:W18 Y12:Z18 Y20:Z22">
    <cfRule type="containsBlanks" dxfId="99" priority="10">
      <formula>LEN(TRIM(U12))=0</formula>
    </cfRule>
  </conditionalFormatting>
  <conditionalFormatting sqref="AD17:AK17">
    <cfRule type="containsBlanks" dxfId="98" priority="3">
      <formula>LEN(TRIM(AD17))=0</formula>
    </cfRule>
  </conditionalFormatting>
  <conditionalFormatting sqref="AD21:AK22">
    <cfRule type="containsBlanks" dxfId="97" priority="8">
      <formula>LEN(TRIM(AD21))=0</formula>
    </cfRule>
  </conditionalFormatting>
  <conditionalFormatting sqref="AD13:AG16">
    <cfRule type="containsBlanks" dxfId="96" priority="7">
      <formula>LEN(TRIM(AD13))=0</formula>
    </cfRule>
  </conditionalFormatting>
  <conditionalFormatting sqref="AH12:AI16">
    <cfRule type="containsBlanks" dxfId="95" priority="6">
      <formula>LEN(TRIM(AH12))=0</formula>
    </cfRule>
  </conditionalFormatting>
  <conditionalFormatting sqref="AJ12:AJ16">
    <cfRule type="containsBlanks" dxfId="94" priority="5">
      <formula>LEN(TRIM(AJ12))=0</formula>
    </cfRule>
  </conditionalFormatting>
  <conditionalFormatting sqref="AK12:AK16">
    <cfRule type="containsBlanks" dxfId="93" priority="4">
      <formula>LEN(TRIM(AK12))=0</formula>
    </cfRule>
  </conditionalFormatting>
  <conditionalFormatting sqref="AD20:AK20">
    <cfRule type="containsBlanks" dxfId="92" priority="2">
      <formula>LEN(TRIM(AD20))=0</formula>
    </cfRule>
  </conditionalFormatting>
  <conditionalFormatting sqref="AD12:AG12">
    <cfRule type="containsBlanks" dxfId="91" priority="1">
      <formula>LEN(TRIM(AD12))=0</formula>
    </cfRule>
  </conditionalFormatting>
  <dataValidations count="2">
    <dataValidation type="list" allowBlank="1" showInputMessage="1" showErrorMessage="1" sqref="AG20:AG22 AE20:AE22 AG12:AG18 AE12:AE18" xr:uid="{00000000-0002-0000-0800-000000000000}">
      <formula1>"2017, 2018, 2019, 2020, 2021, 2022"</formula1>
    </dataValidation>
    <dataValidation type="list" allowBlank="1" showInputMessage="1" showErrorMessage="1" sqref="AF20:AF22 AD20:AD22 AF12:AF18 AD12:AD18" xr:uid="{00000000-0002-0000-0800-000001000000}">
      <formula1>"01, 02, 03, 04, 05, 06, 07, 08, 09, 10, 11, 12"</formula1>
    </dataValidation>
  </dataValidations>
  <hyperlinks>
    <hyperlink ref="J2" location="'0.Ajuda'!A1" display="Ajuda" xr:uid="{00000000-0004-0000-0800-000000000000}"/>
    <hyperlink ref="L2" location="Home!A1" display="Home" xr:uid="{00000000-0004-0000-0800-000001000000}"/>
    <hyperlink ref="D2" location="'8. Medidas b) ii)'!A1" display="Solar Fotovoltaico" xr:uid="{00000000-0004-0000-0800-000002000000}"/>
    <hyperlink ref="P2" location="'11. Resumo e Forma de Financ.'!A1" display="Resumo da Operação" xr:uid="{00000000-0004-0000-0800-000003000000}"/>
    <hyperlink ref="N2" location="'AP.2. Quadro de Despesa'!A1" display="Quadro de Despesa" xr:uid="{00000000-0004-0000-0800-000004000000}"/>
  </hyperlinks>
  <pageMargins left="0.7" right="0.7" top="0.75" bottom="0.75" header="0.3" footer="0.3"/>
  <pageSetup paperSize="9" scale="22" fitToHeight="0" orientation="landscape" r:id="rId1"/>
  <ignoredErrors>
    <ignoredError sqref="S23" 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2000000}">
          <x14:formula1>
            <xm:f>'AP.8. Fatores de conversão'!$M$2:$M$3</xm:f>
          </x14:formula1>
          <xm:sqref>E12:E18</xm:sqref>
        </x14:dataValidation>
        <x14:dataValidation type="list" allowBlank="1" showInputMessage="1" showErrorMessage="1" xr:uid="{00000000-0002-0000-0800-000003000000}">
          <x14:formula1>
            <xm:f>'11. Resumo e Forma de Financ.'!$C$41:$C$44</xm:f>
          </x14:formula1>
          <xm:sqref>G20:G22</xm:sqref>
        </x14:dataValidation>
        <x14:dataValidation type="list" allowBlank="1" showInputMessage="1" showErrorMessage="1" xr:uid="{00000000-0002-0000-0800-000004000000}">
          <x14:formula1>
            <xm:f>'Folha Base'!$G$5:$G$8</xm:f>
          </x14:formula1>
          <xm:sqref>AK20:AK22 AK12:AK18</xm:sqref>
        </x14:dataValidation>
        <x14:dataValidation type="list" allowBlank="1" showInputMessage="1" showErrorMessage="1" xr:uid="{00000000-0002-0000-0800-000005000000}">
          <x14:formula1>
            <xm:f>'Folha Base'!$C$5:$C$16</xm:f>
          </x14:formula1>
          <xm:sqref>AH20:AH22 AH12:AH18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8">
    <pageSetUpPr fitToPage="1"/>
  </sheetPr>
  <dimension ref="B1:BK87"/>
  <sheetViews>
    <sheetView showGridLines="0" zoomScale="70" zoomScaleNormal="70" workbookViewId="0"/>
  </sheetViews>
  <sheetFormatPr defaultColWidth="9.140625" defaultRowHeight="15" x14ac:dyDescent="0.25"/>
  <cols>
    <col min="1" max="1" width="4.42578125" style="3" customWidth="1"/>
    <col min="2" max="2" width="6.85546875" style="3" customWidth="1"/>
    <col min="3" max="3" width="11.7109375" style="1" customWidth="1"/>
    <col min="4" max="4" width="42" style="1" customWidth="1"/>
    <col min="5" max="5" width="77" style="3" customWidth="1"/>
    <col min="6" max="6" width="30.7109375" style="3" customWidth="1"/>
    <col min="7" max="12" width="13.5703125" style="3" customWidth="1"/>
    <col min="13" max="13" width="17.42578125" style="3" customWidth="1"/>
    <col min="14" max="14" width="19.7109375" style="3" customWidth="1"/>
    <col min="15" max="18" width="13.5703125" style="3" customWidth="1"/>
    <col min="19" max="19" width="18.5703125" style="3" customWidth="1"/>
    <col min="20" max="20" width="18.5703125" style="3" hidden="1" customWidth="1"/>
    <col min="21" max="21" width="18.5703125" style="3" customWidth="1"/>
    <col min="22" max="22" width="20.5703125" style="3" customWidth="1"/>
    <col min="23" max="23" width="75.7109375" style="3" customWidth="1"/>
    <col min="24" max="24" width="8.85546875" style="3" customWidth="1"/>
    <col min="25" max="29" width="15.7109375" style="3" bestFit="1" customWidth="1"/>
    <col min="30" max="30" width="18" style="3" bestFit="1" customWidth="1"/>
    <col min="31" max="31" width="12.85546875" style="3" customWidth="1"/>
    <col min="32" max="32" width="9.140625" style="3"/>
    <col min="33" max="33" width="11.85546875" style="3" customWidth="1"/>
    <col min="34" max="16384" width="9.140625" style="3"/>
  </cols>
  <sheetData>
    <row r="1" spans="2:45" ht="23.25" customHeight="1" x14ac:dyDescent="0.25">
      <c r="C1" s="3"/>
      <c r="D1" s="3"/>
    </row>
    <row r="2" spans="2:45" ht="34.5" customHeight="1" x14ac:dyDescent="0.25">
      <c r="B2" s="886"/>
      <c r="C2" s="887"/>
      <c r="D2" s="888" t="s">
        <v>550</v>
      </c>
      <c r="F2" s="770"/>
      <c r="O2" s="867" t="s">
        <v>359</v>
      </c>
      <c r="Q2" s="868" t="s">
        <v>562</v>
      </c>
      <c r="S2" s="868" t="s">
        <v>535</v>
      </c>
      <c r="V2" s="868" t="s">
        <v>552</v>
      </c>
    </row>
    <row r="3" spans="2:45" ht="15.75" thickBot="1" x14ac:dyDescent="0.3">
      <c r="B3" s="634"/>
      <c r="D3" s="770"/>
      <c r="F3" s="770"/>
    </row>
    <row r="4" spans="2:45" x14ac:dyDescent="0.25">
      <c r="B4" s="56"/>
      <c r="C4" s="57"/>
      <c r="D4" s="57"/>
      <c r="E4" s="7"/>
      <c r="F4" s="7"/>
      <c r="G4" s="7"/>
      <c r="H4" s="7"/>
      <c r="I4" s="7"/>
      <c r="J4" s="7"/>
      <c r="K4" s="7"/>
      <c r="L4" s="7"/>
      <c r="M4" s="7"/>
      <c r="N4" s="7"/>
      <c r="O4" s="7"/>
      <c r="P4" s="7"/>
      <c r="Q4" s="7"/>
      <c r="R4" s="7"/>
      <c r="S4" s="7"/>
      <c r="T4" s="7"/>
      <c r="U4" s="7"/>
      <c r="V4" s="7"/>
      <c r="W4" s="7"/>
      <c r="X4" s="8"/>
    </row>
    <row r="5" spans="2:45" ht="21" x14ac:dyDescent="0.25">
      <c r="B5" s="15"/>
      <c r="C5" s="1624" t="s">
        <v>15</v>
      </c>
      <c r="D5" s="1624"/>
      <c r="E5" s="1624"/>
      <c r="F5" s="10"/>
      <c r="G5" s="10"/>
      <c r="H5" s="11"/>
      <c r="I5" s="11"/>
      <c r="J5" s="11"/>
      <c r="K5" s="11"/>
      <c r="L5" s="11"/>
      <c r="M5" s="11"/>
      <c r="N5" s="11"/>
      <c r="O5" s="11"/>
      <c r="P5" s="11"/>
      <c r="Q5" s="11"/>
      <c r="R5" s="11"/>
      <c r="S5" s="11"/>
      <c r="T5" s="11"/>
      <c r="U5" s="11"/>
      <c r="V5" s="11"/>
      <c r="W5" s="11"/>
      <c r="X5" s="12"/>
    </row>
    <row r="6" spans="2:45" ht="50.25" customHeight="1" x14ac:dyDescent="0.25">
      <c r="B6" s="15"/>
      <c r="C6" s="1625" t="s">
        <v>61</v>
      </c>
      <c r="D6" s="1625"/>
      <c r="E6" s="1625"/>
      <c r="F6" s="1625"/>
      <c r="G6" s="1625"/>
      <c r="H6" s="1625"/>
      <c r="I6" s="1625"/>
      <c r="J6" s="1625"/>
      <c r="K6" s="1625"/>
      <c r="L6" s="1625"/>
      <c r="M6" s="1625"/>
      <c r="N6" s="1625"/>
      <c r="O6" s="839"/>
      <c r="P6" s="839"/>
      <c r="Q6" s="839"/>
      <c r="R6" s="839"/>
      <c r="S6" s="839"/>
      <c r="T6" s="839"/>
      <c r="U6" s="839"/>
      <c r="V6" s="839"/>
      <c r="W6" s="839"/>
      <c r="X6" s="12"/>
      <c r="AN6" s="179"/>
      <c r="AO6" s="179"/>
      <c r="AP6" s="179"/>
      <c r="AQ6" s="179"/>
      <c r="AR6" s="179"/>
      <c r="AS6" s="179"/>
    </row>
    <row r="7" spans="2:45" ht="18.75" x14ac:dyDescent="0.25">
      <c r="B7" s="15"/>
      <c r="C7" s="1728" t="s">
        <v>17</v>
      </c>
      <c r="D7" s="1728"/>
      <c r="E7" s="1728"/>
      <c r="F7" s="1728"/>
      <c r="G7" s="1728"/>
      <c r="H7" s="1728"/>
      <c r="I7" s="1728"/>
      <c r="J7" s="1728"/>
      <c r="K7" s="1728"/>
      <c r="L7" s="1728"/>
      <c r="M7" s="1728"/>
      <c r="N7" s="1728"/>
      <c r="O7" s="840"/>
      <c r="P7" s="840"/>
      <c r="Q7" s="840"/>
      <c r="R7" s="840"/>
      <c r="S7" s="840"/>
      <c r="T7" s="840"/>
      <c r="U7" s="840"/>
      <c r="V7" s="840"/>
      <c r="W7" s="840"/>
      <c r="X7" s="12"/>
      <c r="AN7" s="179"/>
      <c r="AO7" s="179"/>
      <c r="AP7" s="179"/>
      <c r="AQ7" s="179"/>
      <c r="AR7" s="179"/>
      <c r="AS7" s="179"/>
    </row>
    <row r="8" spans="2:45" x14ac:dyDescent="0.25">
      <c r="B8" s="15"/>
      <c r="C8" s="11"/>
      <c r="D8" s="11"/>
      <c r="E8" s="11"/>
      <c r="F8" s="11"/>
      <c r="G8" s="11"/>
      <c r="H8" s="11"/>
      <c r="I8" s="11"/>
      <c r="J8" s="11"/>
      <c r="K8" s="11"/>
      <c r="L8" s="11"/>
      <c r="M8" s="11"/>
      <c r="N8" s="11"/>
      <c r="O8" s="11"/>
      <c r="P8" s="11"/>
      <c r="Q8" s="11"/>
      <c r="R8" s="11"/>
      <c r="S8" s="11"/>
      <c r="T8" s="11"/>
      <c r="U8" s="11"/>
      <c r="V8" s="11"/>
      <c r="W8" s="11"/>
      <c r="X8" s="12"/>
      <c r="AN8" s="179"/>
      <c r="AO8" s="179"/>
      <c r="AP8" s="179"/>
      <c r="AQ8" s="179"/>
      <c r="AR8" s="179"/>
      <c r="AS8" s="179"/>
    </row>
    <row r="9" spans="2:45" x14ac:dyDescent="0.25">
      <c r="B9" s="15"/>
      <c r="C9" s="11"/>
      <c r="D9" s="11"/>
      <c r="E9" s="11"/>
      <c r="F9" s="11"/>
      <c r="G9" s="11"/>
      <c r="H9" s="11"/>
      <c r="I9" s="11"/>
      <c r="J9" s="11"/>
      <c r="K9" s="11"/>
      <c r="L9" s="11"/>
      <c r="M9" s="11"/>
      <c r="N9" s="11"/>
      <c r="O9" s="11"/>
      <c r="P9" s="11"/>
      <c r="Q9" s="11"/>
      <c r="R9" s="11"/>
      <c r="S9" s="11"/>
      <c r="T9" s="11"/>
      <c r="U9" s="11"/>
      <c r="V9" s="11"/>
      <c r="W9" s="11"/>
      <c r="X9" s="12"/>
      <c r="AN9" s="179"/>
      <c r="AO9" s="179"/>
      <c r="AP9" s="179"/>
      <c r="AQ9" s="179"/>
      <c r="AR9" s="179"/>
      <c r="AS9" s="179"/>
    </row>
    <row r="10" spans="2:45" ht="27" customHeight="1" thickBot="1" x14ac:dyDescent="0.3">
      <c r="B10" s="15"/>
      <c r="C10" s="11"/>
      <c r="D10" s="11"/>
      <c r="E10" s="11"/>
      <c r="F10" s="11"/>
      <c r="G10" s="11"/>
      <c r="H10" s="11"/>
      <c r="I10" s="11"/>
      <c r="J10" s="11"/>
      <c r="K10" s="11"/>
      <c r="L10" s="11"/>
      <c r="M10" s="11"/>
      <c r="N10" s="11"/>
      <c r="O10" s="11"/>
      <c r="P10" s="11"/>
      <c r="Q10" s="11"/>
      <c r="R10" s="11"/>
      <c r="S10" s="11"/>
      <c r="T10" s="11"/>
      <c r="U10" s="11"/>
      <c r="V10" s="11"/>
      <c r="W10" s="11"/>
      <c r="X10" s="12"/>
      <c r="AN10" s="179"/>
      <c r="AO10" s="179"/>
      <c r="AP10" s="179"/>
      <c r="AQ10" s="179"/>
      <c r="AR10" s="179"/>
      <c r="AS10" s="179"/>
    </row>
    <row r="11" spans="2:45" s="64" customFormat="1" ht="15.75" thickBot="1" x14ac:dyDescent="0.3">
      <c r="B11" s="60"/>
      <c r="C11" s="61"/>
      <c r="D11" s="61"/>
      <c r="E11" s="62"/>
      <c r="F11" s="62"/>
      <c r="G11" s="62"/>
      <c r="H11" s="1735" t="s">
        <v>0</v>
      </c>
      <c r="I11" s="1736"/>
      <c r="J11" s="1736"/>
      <c r="K11" s="1736"/>
      <c r="L11" s="1736"/>
      <c r="M11" s="1736"/>
      <c r="N11" s="1736"/>
      <c r="O11" s="1730" t="s">
        <v>505</v>
      </c>
      <c r="P11" s="1731"/>
      <c r="Q11" s="1731"/>
      <c r="R11" s="1732"/>
      <c r="S11" s="1737" t="s">
        <v>506</v>
      </c>
      <c r="T11" s="1738"/>
      <c r="U11" s="1739"/>
      <c r="V11" s="1332" t="s">
        <v>520</v>
      </c>
      <c r="W11" s="11"/>
      <c r="X11" s="140"/>
      <c r="AN11" s="179"/>
      <c r="AO11" s="179"/>
      <c r="AP11" s="179"/>
      <c r="AQ11" s="179"/>
      <c r="AR11" s="179"/>
      <c r="AS11" s="179"/>
    </row>
    <row r="12" spans="2:45" s="78" customFormat="1" ht="51.75" customHeight="1" thickBot="1" x14ac:dyDescent="0.3">
      <c r="B12" s="65"/>
      <c r="C12" s="66"/>
      <c r="D12" s="66"/>
      <c r="E12" s="67"/>
      <c r="F12" s="1733" t="s">
        <v>351</v>
      </c>
      <c r="G12" s="1734"/>
      <c r="H12" s="1328" t="s">
        <v>109</v>
      </c>
      <c r="I12" s="1329" t="s">
        <v>67</v>
      </c>
      <c r="J12" s="1729" t="s">
        <v>146</v>
      </c>
      <c r="K12" s="1729"/>
      <c r="L12" s="1330" t="s">
        <v>62</v>
      </c>
      <c r="M12" s="1330" t="s">
        <v>251</v>
      </c>
      <c r="N12" s="1331" t="s">
        <v>350</v>
      </c>
      <c r="O12" s="1597" t="s">
        <v>451</v>
      </c>
      <c r="P12" s="1598"/>
      <c r="Q12" s="1598" t="s">
        <v>452</v>
      </c>
      <c r="R12" s="1599"/>
      <c r="S12" s="1170" t="s">
        <v>645</v>
      </c>
      <c r="T12" s="1132"/>
      <c r="U12" s="1171" t="s">
        <v>522</v>
      </c>
      <c r="V12" s="1579" t="s">
        <v>521</v>
      </c>
      <c r="W12" s="11"/>
      <c r="X12" s="63"/>
      <c r="AN12" s="179"/>
      <c r="AO12" s="179"/>
      <c r="AP12" s="179"/>
      <c r="AQ12" s="179"/>
      <c r="AR12" s="179"/>
      <c r="AS12" s="179"/>
    </row>
    <row r="13" spans="2:45" s="78" customFormat="1" ht="63" customHeight="1" thickBot="1" x14ac:dyDescent="0.3">
      <c r="B13" s="65"/>
      <c r="C13" s="147" t="s">
        <v>9</v>
      </c>
      <c r="D13" s="716" t="s">
        <v>10</v>
      </c>
      <c r="E13" s="148" t="s">
        <v>19</v>
      </c>
      <c r="F13" s="148" t="s">
        <v>142</v>
      </c>
      <c r="G13" s="1173" t="s">
        <v>141</v>
      </c>
      <c r="H13" s="157" t="s">
        <v>55</v>
      </c>
      <c r="I13" s="158" t="s">
        <v>55</v>
      </c>
      <c r="J13" s="154" t="s">
        <v>108</v>
      </c>
      <c r="K13" s="154" t="s">
        <v>55</v>
      </c>
      <c r="L13" s="154" t="s">
        <v>55</v>
      </c>
      <c r="M13" s="154" t="s">
        <v>55</v>
      </c>
      <c r="N13" s="156" t="s">
        <v>55</v>
      </c>
      <c r="O13" s="147" t="s">
        <v>453</v>
      </c>
      <c r="P13" s="158" t="s">
        <v>264</v>
      </c>
      <c r="Q13" s="158" t="s">
        <v>453</v>
      </c>
      <c r="R13" s="1327" t="s">
        <v>264</v>
      </c>
      <c r="S13" s="1135" t="s">
        <v>643</v>
      </c>
      <c r="T13" s="1136"/>
      <c r="U13" s="1137" t="s">
        <v>533</v>
      </c>
      <c r="V13" s="1580"/>
      <c r="W13" s="11"/>
      <c r="X13" s="63"/>
      <c r="AN13" s="179"/>
      <c r="AO13" s="179"/>
      <c r="AP13" s="179"/>
      <c r="AQ13" s="179"/>
      <c r="AR13" s="179"/>
      <c r="AS13" s="179"/>
    </row>
    <row r="14" spans="2:45" s="78" customFormat="1" ht="33.75" customHeight="1" x14ac:dyDescent="0.25">
      <c r="B14" s="65"/>
      <c r="C14" s="1698" t="s">
        <v>171</v>
      </c>
      <c r="D14" s="1699"/>
      <c r="E14" s="1699"/>
      <c r="F14" s="159"/>
      <c r="G14" s="159"/>
      <c r="H14" s="1234"/>
      <c r="I14" s="1232"/>
      <c r="J14" s="1232"/>
      <c r="K14" s="1232"/>
      <c r="L14" s="1232"/>
      <c r="M14" s="1232"/>
      <c r="N14" s="1233"/>
      <c r="O14" s="1113"/>
      <c r="P14" s="1114"/>
      <c r="Q14" s="1115"/>
      <c r="R14" s="1116"/>
      <c r="S14" s="1117"/>
      <c r="T14" s="1118"/>
      <c r="U14" s="1119"/>
      <c r="V14" s="1121"/>
      <c r="W14" s="11"/>
      <c r="X14" s="63"/>
      <c r="AN14" s="179"/>
      <c r="AO14" s="179"/>
      <c r="AP14" s="179"/>
      <c r="AQ14" s="179"/>
      <c r="AR14" s="179"/>
      <c r="AS14" s="179"/>
    </row>
    <row r="15" spans="2:45" ht="40.5" customHeight="1" x14ac:dyDescent="0.25">
      <c r="B15" s="15"/>
      <c r="C15" s="1740">
        <v>1</v>
      </c>
      <c r="D15" s="1742" t="s">
        <v>496</v>
      </c>
      <c r="E15" s="279"/>
      <c r="F15" s="313" t="str">
        <f>IF(E15="","",IF('1. Identificação Ben. Oper.'!D38&lt;0,"Valor negativo",IF('1. Identificação Ben. Oper.'!D38=0,"Preencher Área Útil na Folha 1",IF('1. Identificação Ben. Oper.'!D38&lt;1000,'AP.7. Valores-Padrão'!E23,IF('1. Identificação Ben. Oper.'!D38&lt;=2500,'AP.7. Valores-Padrão'!E24,IF('1. Identificação Ben. Oper.'!D38&lt;=10000,'AP.7. Valores-Padrão'!E25,IF('1. Identificação Ben. Oper.'!D38&gt;10000,'AP.7. Valores-Padrão'!E26,"")))))))</f>
        <v/>
      </c>
      <c r="G15" s="1333">
        <f>IF(E15="",0,'1. Identificação Ben. Oper.'!$D$38)</f>
        <v>0</v>
      </c>
      <c r="H15" s="316"/>
      <c r="I15" s="275"/>
      <c r="J15" s="82">
        <f>IF(E15="",0,VLOOKUP(F15,'AP.7. Valores-Padrão'!$E$23:$F$26,2,FALSE))</f>
        <v>0</v>
      </c>
      <c r="K15" s="82">
        <f>IF(G15=0,0,J15*G15)</f>
        <v>0</v>
      </c>
      <c r="L15" s="308">
        <f>IF(H15="",0,IF(H15&lt;K15,H15+I15-N15,IF(((K15+K15*(I15/H15))-N15)&lt;0,0,K15+K15*(I15/H15)-N15)))</f>
        <v>0</v>
      </c>
      <c r="M15" s="308" t="str">
        <f>IF(H15="","-",(H15+I15)-L15-N15)</f>
        <v>-</v>
      </c>
      <c r="N15" s="180">
        <f>IF(OR(AND('1. Identificação Ben. Oper.'!H35="Não",'9. Medidas c)'!H15&lt;&gt;0),AND('1. Identificação Ben. Oper.'!H35="",'9. Medidas c)'!H15&lt;&gt;0)),'9. Medidas c)'!H15+'9. Medidas c)'!I15,0)</f>
        <v>0</v>
      </c>
      <c r="O15" s="1747"/>
      <c r="P15" s="1749"/>
      <c r="Q15" s="1749"/>
      <c r="R15" s="1751"/>
      <c r="S15" s="1753"/>
      <c r="T15" s="1293"/>
      <c r="U15" s="1755"/>
      <c r="V15" s="1757"/>
      <c r="W15" s="11"/>
      <c r="X15" s="1215" t="str">
        <f>IF(E15="","",IF(OR(O15="",P15="",Q15="",R15=""),"  P.f. preencha o período de execução da medida",""))</f>
        <v/>
      </c>
      <c r="AN15" s="179"/>
      <c r="AO15" s="179"/>
      <c r="AP15" s="179"/>
      <c r="AQ15" s="179"/>
      <c r="AR15" s="179"/>
      <c r="AS15" s="179"/>
    </row>
    <row r="16" spans="2:45" ht="24.75" customHeight="1" x14ac:dyDescent="0.25">
      <c r="B16" s="15"/>
      <c r="C16" s="1741"/>
      <c r="D16" s="1743"/>
      <c r="E16" s="1466"/>
      <c r="F16" s="1464"/>
      <c r="G16" s="1465"/>
      <c r="H16" s="1744" t="str">
        <f>IF(N15=0,"","A despesa não pode ser elegível uma vez que é obrigatória por Lei, conforme previsto na Portaria 349-A/2013, na sua atual redação")</f>
        <v/>
      </c>
      <c r="I16" s="1745"/>
      <c r="J16" s="1745"/>
      <c r="K16" s="1745"/>
      <c r="L16" s="1745"/>
      <c r="M16" s="1745"/>
      <c r="N16" s="1746"/>
      <c r="O16" s="1748"/>
      <c r="P16" s="1750"/>
      <c r="Q16" s="1750"/>
      <c r="R16" s="1752"/>
      <c r="S16" s="1754"/>
      <c r="T16" s="1293"/>
      <c r="U16" s="1756"/>
      <c r="V16" s="1758"/>
      <c r="W16" s="850"/>
      <c r="X16" s="1215"/>
      <c r="AN16" s="179"/>
      <c r="AO16" s="179"/>
      <c r="AP16" s="179"/>
      <c r="AQ16" s="179"/>
      <c r="AR16" s="179"/>
      <c r="AS16" s="179"/>
    </row>
    <row r="17" spans="2:63" ht="40.5" customHeight="1" x14ac:dyDescent="0.25">
      <c r="B17" s="15"/>
      <c r="C17" s="79">
        <v>2</v>
      </c>
      <c r="D17" s="1321" t="s">
        <v>497</v>
      </c>
      <c r="E17" s="279"/>
      <c r="F17" s="313" t="str">
        <f>IF(E17="","",IF('1. Identificação Ben. Oper.'!D38&lt;0,"Valor negativo",IF('1. Identificação Ben. Oper.'!D38=0,"Preencher Área Útil na Folha 1",IF('1. Identificação Ben. Oper.'!D38&lt;1000,'AP.7. Valores-Padrão'!E23,IF('1. Identificação Ben. Oper.'!D38&lt;=2500,'AP.7. Valores-Padrão'!E24,IF('1. Identificação Ben. Oper.'!D38&lt;=10000,'AP.7. Valores-Padrão'!E25,IF('1. Identificação Ben. Oper.'!D38&gt;10000,'AP.7. Valores-Padrão'!E26,"")))))))</f>
        <v/>
      </c>
      <c r="G17" s="1333">
        <f>IF(E17="",0,'1. Identificação Ben. Oper.'!$D$38)</f>
        <v>0</v>
      </c>
      <c r="H17" s="316"/>
      <c r="I17" s="275"/>
      <c r="J17" s="82">
        <f>IF(E17="",0,VLOOKUP(F17,'AP.7. Valores-Padrão'!$E$23:$F$26,2,FALSE))</f>
        <v>0</v>
      </c>
      <c r="K17" s="82">
        <f t="shared" ref="K17:K20" si="0">IF(G17=0,0,J17*G17)</f>
        <v>0</v>
      </c>
      <c r="L17" s="308">
        <f t="shared" ref="L17:L20" si="1">IF(H17="",0,IF(H17&lt;K17,H17+I17-N17,IF(((K17+K17*(I17/H17))-N17)&lt;0,0,K17+K17*(I17/H17)-N17)))</f>
        <v>0</v>
      </c>
      <c r="M17" s="308" t="str">
        <f t="shared" ref="M17:M20" si="2">IF(H17="","-",(H17+I17)-L17-N17)</f>
        <v>-</v>
      </c>
      <c r="N17" s="180">
        <v>0</v>
      </c>
      <c r="O17" s="1289"/>
      <c r="P17" s="1290"/>
      <c r="Q17" s="1290"/>
      <c r="R17" s="1291"/>
      <c r="S17" s="1292"/>
      <c r="T17" s="1293"/>
      <c r="U17" s="1294"/>
      <c r="V17" s="1294"/>
      <c r="W17" s="849" t="s">
        <v>525</v>
      </c>
      <c r="X17" s="1215" t="str">
        <f>IF(E17="","",IF(OR(O17="",P17="",Q17="",R17=""),"  P.f. preencha o período de execução da medida",""))</f>
        <v/>
      </c>
      <c r="AN17" s="179"/>
      <c r="AO17" s="179"/>
      <c r="AP17" s="179"/>
      <c r="AQ17" s="179"/>
      <c r="AR17" s="179"/>
      <c r="AS17" s="179"/>
    </row>
    <row r="18" spans="2:63" ht="40.5" customHeight="1" x14ac:dyDescent="0.25">
      <c r="B18" s="15"/>
      <c r="C18" s="79">
        <v>3</v>
      </c>
      <c r="D18" s="797"/>
      <c r="E18" s="279"/>
      <c r="F18" s="313" t="str">
        <f>IF(E18="","",IF('1. Identificação Ben. Oper.'!D38&lt;0,"Valor negativo",IF('1. Identificação Ben. Oper.'!D38=0,"Preencher Área Útil na Folha 1",IF('1. Identificação Ben. Oper.'!D38&lt;1000,'AP.7. Valores-Padrão'!E23,IF('1. Identificação Ben. Oper.'!D38&lt;=2500,'AP.7. Valores-Padrão'!E24,IF('1. Identificação Ben. Oper.'!D38&lt;=10000,'AP.7. Valores-Padrão'!E25,IF('1. Identificação Ben. Oper.'!D38&gt;10000,'AP.7. Valores-Padrão'!E26,"")))))))</f>
        <v/>
      </c>
      <c r="G18" s="1333">
        <f>IF(E18="",0,'1. Identificação Ben. Oper.'!$D$38)</f>
        <v>0</v>
      </c>
      <c r="H18" s="316"/>
      <c r="I18" s="275"/>
      <c r="J18" s="82">
        <f>IF(E18="",0,VLOOKUP(F18,'AP.7. Valores-Padrão'!$E$23:$F$26,2,FALSE))</f>
        <v>0</v>
      </c>
      <c r="K18" s="82">
        <f t="shared" si="0"/>
        <v>0</v>
      </c>
      <c r="L18" s="308">
        <f t="shared" si="1"/>
        <v>0</v>
      </c>
      <c r="M18" s="308" t="str">
        <f t="shared" si="2"/>
        <v>-</v>
      </c>
      <c r="N18" s="180">
        <v>0</v>
      </c>
      <c r="O18" s="1289"/>
      <c r="P18" s="1290"/>
      <c r="Q18" s="1290"/>
      <c r="R18" s="1291"/>
      <c r="S18" s="1292"/>
      <c r="T18" s="1293"/>
      <c r="U18" s="1294"/>
      <c r="V18" s="1294"/>
      <c r="W18" s="11"/>
      <c r="X18" s="1215" t="str">
        <f t="shared" ref="X18:X27" si="3">IF(D18="","",IF(OR(O18="",P18="",Q18="",R18=""),"  P.f. preencha o período de execução da medida",""))</f>
        <v/>
      </c>
      <c r="AN18" s="179"/>
      <c r="AO18" s="179"/>
      <c r="AP18" s="179"/>
      <c r="AQ18" s="179"/>
      <c r="AR18" s="179"/>
      <c r="AS18" s="179"/>
    </row>
    <row r="19" spans="2:63" ht="40.5" customHeight="1" x14ac:dyDescent="0.25">
      <c r="B19" s="15"/>
      <c r="C19" s="79">
        <v>4</v>
      </c>
      <c r="D19" s="797"/>
      <c r="E19" s="279"/>
      <c r="F19" s="313" t="str">
        <f>IF(E19="","",IF('1. Identificação Ben. Oper.'!D38&lt;0,"Valor negativo",IF('1. Identificação Ben. Oper.'!D38=0,"Preencher Área Útil na Folha 1",IF('1. Identificação Ben. Oper.'!D38&lt;1000,'AP.7. Valores-Padrão'!E23,IF('1. Identificação Ben. Oper.'!D38&lt;=2500,'AP.7. Valores-Padrão'!E24,IF('1. Identificação Ben. Oper.'!D38&lt;=10000,'AP.7. Valores-Padrão'!E25,IF('1. Identificação Ben. Oper.'!D38&gt;10000,'AP.7. Valores-Padrão'!E26,"")))))))</f>
        <v/>
      </c>
      <c r="G19" s="1333">
        <f>IF(E19="",0,'1. Identificação Ben. Oper.'!$D$38)</f>
        <v>0</v>
      </c>
      <c r="H19" s="316"/>
      <c r="I19" s="275"/>
      <c r="J19" s="82">
        <f>IF(E19="",0,VLOOKUP(F19,'AP.7. Valores-Padrão'!$E$23:$F$26,2,FALSE))</f>
        <v>0</v>
      </c>
      <c r="K19" s="82">
        <f t="shared" si="0"/>
        <v>0</v>
      </c>
      <c r="L19" s="308">
        <f t="shared" si="1"/>
        <v>0</v>
      </c>
      <c r="M19" s="308" t="str">
        <f t="shared" si="2"/>
        <v>-</v>
      </c>
      <c r="N19" s="180">
        <v>0</v>
      </c>
      <c r="O19" s="1289"/>
      <c r="P19" s="1290"/>
      <c r="Q19" s="1290"/>
      <c r="R19" s="1291"/>
      <c r="S19" s="1292"/>
      <c r="T19" s="1293"/>
      <c r="U19" s="1294"/>
      <c r="V19" s="1294"/>
      <c r="W19" s="11"/>
      <c r="X19" s="1215" t="str">
        <f t="shared" si="3"/>
        <v/>
      </c>
      <c r="AN19" s="179"/>
      <c r="AO19" s="179"/>
      <c r="AP19" s="179"/>
      <c r="AQ19" s="179"/>
      <c r="AR19" s="179"/>
      <c r="AS19" s="179"/>
    </row>
    <row r="20" spans="2:63" ht="40.5" customHeight="1" thickBot="1" x14ac:dyDescent="0.3">
      <c r="B20" s="15"/>
      <c r="C20" s="174">
        <v>5</v>
      </c>
      <c r="D20" s="1323"/>
      <c r="E20" s="698"/>
      <c r="F20" s="1324" t="str">
        <f>IF(E20="","",IF('1. Identificação Ben. Oper.'!D38&lt;0,"Valor negativo",IF('1. Identificação Ben. Oper.'!D38=0,"Preencher Área Útil na Folha 1",IF('1. Identificação Ben. Oper.'!D38&lt;1000,'AP.7. Valores-Padrão'!E23,IF('1. Identificação Ben. Oper.'!D38&lt;=2500,'AP.7. Valores-Padrão'!E24,IF('1. Identificação Ben. Oper.'!D38&lt;=10000,'AP.7. Valores-Padrão'!E25,IF('1. Identificação Ben. Oper.'!D38&gt;10000,'AP.7. Valores-Padrão'!E26,"")))))))</f>
        <v/>
      </c>
      <c r="G20" s="1334">
        <f>IF(E20="",0,'1. Identificação Ben. Oper.'!$D$38)</f>
        <v>0</v>
      </c>
      <c r="H20" s="1158"/>
      <c r="I20" s="275"/>
      <c r="J20" s="764">
        <f>IF(E20="",0,VLOOKUP(F20,'AP.7. Valores-Padrão'!$E$23:$F$26,2,FALSE))</f>
        <v>0</v>
      </c>
      <c r="K20" s="764">
        <f t="shared" si="0"/>
        <v>0</v>
      </c>
      <c r="L20" s="1161">
        <f t="shared" si="1"/>
        <v>0</v>
      </c>
      <c r="M20" s="1161" t="str">
        <f t="shared" si="2"/>
        <v>-</v>
      </c>
      <c r="N20" s="422">
        <v>0</v>
      </c>
      <c r="O20" s="1289"/>
      <c r="P20" s="1290"/>
      <c r="Q20" s="1290"/>
      <c r="R20" s="1291"/>
      <c r="S20" s="1292"/>
      <c r="T20" s="1293"/>
      <c r="U20" s="1294"/>
      <c r="V20" s="1294"/>
      <c r="W20" s="11"/>
      <c r="X20" s="1215" t="str">
        <f t="shared" si="3"/>
        <v/>
      </c>
      <c r="AN20" s="179"/>
      <c r="AO20" s="179"/>
      <c r="AP20" s="179"/>
      <c r="AQ20" s="179"/>
      <c r="AR20" s="179"/>
      <c r="AS20" s="179"/>
    </row>
    <row r="21" spans="2:63" ht="40.5" customHeight="1" x14ac:dyDescent="0.25">
      <c r="B21" s="15"/>
      <c r="C21" s="1629" t="s">
        <v>273</v>
      </c>
      <c r="D21" s="1630"/>
      <c r="E21" s="1630"/>
      <c r="F21" s="1232"/>
      <c r="G21" s="1232"/>
      <c r="H21" s="1234"/>
      <c r="I21" s="1232"/>
      <c r="J21" s="1232"/>
      <c r="K21" s="1232"/>
      <c r="L21" s="1232"/>
      <c r="M21" s="1232"/>
      <c r="N21" s="1233"/>
      <c r="O21" s="1113"/>
      <c r="P21" s="1114"/>
      <c r="Q21" s="1115"/>
      <c r="R21" s="1116"/>
      <c r="S21" s="1117"/>
      <c r="T21" s="1118"/>
      <c r="U21" s="1119"/>
      <c r="V21" s="1121"/>
      <c r="W21" s="11"/>
      <c r="X21" s="1215"/>
      <c r="AN21" s="179"/>
      <c r="AO21" s="179"/>
      <c r="AP21" s="179"/>
      <c r="AQ21" s="179"/>
      <c r="AR21" s="179"/>
      <c r="AS21" s="179"/>
    </row>
    <row r="22" spans="2:63" ht="40.5" customHeight="1" x14ac:dyDescent="0.25">
      <c r="B22" s="15"/>
      <c r="C22" s="1740">
        <v>6</v>
      </c>
      <c r="D22" s="1742" t="s">
        <v>694</v>
      </c>
      <c r="E22" s="1322" t="s">
        <v>647</v>
      </c>
      <c r="F22" s="769" t="str">
        <f>IF(G22="","Selecionar célula à direita, caso esta ação integre a operação",IF('1. Identificação Ben. Oper.'!$D$38&lt;0,"ERRO: inferior a 0",IF('1. Identificação Ben. Oper.'!$D$38&lt;=250,"Inferior a 250 m2",IF('1. Identificação Ben. Oper.'!$D$38&lt;=500,"Entre 250 e 500 m2",IF('1. Identificação Ben. Oper.'!$D$38&lt;=5000,"Entre 500 e 5.000 m2",IF('1. Identificação Ben. Oper.'!$D$38&gt;5000,"Superior a 5.000 m2",""))))))</f>
        <v>Selecionar célula à direita, caso esta ação integre a operação</v>
      </c>
      <c r="G22" s="1335"/>
      <c r="H22" s="1338" t="str">
        <f>IF(G22="","",IF('1. Identificação Ben. Oper.'!$D$38&lt;0,"ERRO: inferior a 0",IF('1. Identificação Ben. Oper.'!$D$38&lt;=250,150,IF('1. Identificação Ben. Oper.'!$D$38&lt;=500,350,IF('1. Identificação Ben. Oper.'!$D$38&lt;=5000,750,IF('1. Identificação Ben. Oper.'!$D$38&gt;5000,950,""))))))</f>
        <v/>
      </c>
      <c r="I22" s="1284" t="str">
        <f>IF(H22="","",ROUND(H22*0.23,2))</f>
        <v/>
      </c>
      <c r="J22" s="272" t="s">
        <v>111</v>
      </c>
      <c r="K22" s="272" t="s">
        <v>111</v>
      </c>
      <c r="L22" s="433">
        <f>IF(H22="",0,H22+I22-N22)</f>
        <v>0</v>
      </c>
      <c r="M22" s="272" t="s">
        <v>111</v>
      </c>
      <c r="N22" s="180">
        <f>IF(OR(AND('1. Identificação Ben. Oper.'!H35="Não",'9. Medidas c)'!G22&lt;&gt;0),AND('1. Identificação Ben. Oper.'!H35="",'9. Medidas c)'!G22&lt;&gt;0)),'9. Medidas c)'!H22+'9. Medidas c)'!I22,0)</f>
        <v>0</v>
      </c>
      <c r="O22" s="1747"/>
      <c r="P22" s="1749"/>
      <c r="Q22" s="1749"/>
      <c r="R22" s="1751"/>
      <c r="S22" s="1753"/>
      <c r="T22" s="1293"/>
      <c r="U22" s="1755"/>
      <c r="V22" s="1757"/>
      <c r="W22" s="850"/>
      <c r="X22" s="1215" t="str">
        <f>IF(G22="","",IF(OR(O22="",P22="",Q22="",R22=""),"  P.f. preencha o período de execução da medida",""))</f>
        <v/>
      </c>
      <c r="AN22" s="179"/>
      <c r="AO22" s="179"/>
      <c r="AP22" s="179"/>
      <c r="AQ22" s="179"/>
      <c r="AR22" s="179"/>
      <c r="AS22" s="179"/>
    </row>
    <row r="23" spans="2:63" ht="24.75" customHeight="1" x14ac:dyDescent="0.25">
      <c r="B23" s="15"/>
      <c r="C23" s="1741"/>
      <c r="D23" s="1743"/>
      <c r="E23" s="1466"/>
      <c r="F23" s="1464"/>
      <c r="G23" s="1465"/>
      <c r="H23" s="1744" t="str">
        <f>IF(N22=0,"","A despesa não pode ser elegível uma vez que é obrigatória por Lei, conforme previsto na Portaria 349-A/2013, na sua atual redação")</f>
        <v/>
      </c>
      <c r="I23" s="1745"/>
      <c r="J23" s="1745"/>
      <c r="K23" s="1745"/>
      <c r="L23" s="1745"/>
      <c r="M23" s="1745"/>
      <c r="N23" s="1746"/>
      <c r="O23" s="1748"/>
      <c r="P23" s="1750"/>
      <c r="Q23" s="1750"/>
      <c r="R23" s="1752"/>
      <c r="S23" s="1754"/>
      <c r="T23" s="1293"/>
      <c r="U23" s="1756"/>
      <c r="V23" s="1758"/>
      <c r="W23" s="850"/>
      <c r="X23" s="1215"/>
      <c r="AN23" s="179"/>
      <c r="AO23" s="179"/>
      <c r="AP23" s="179"/>
      <c r="AQ23" s="179"/>
      <c r="AR23" s="179"/>
      <c r="AS23" s="179"/>
    </row>
    <row r="24" spans="2:63" ht="40.5" customHeight="1" x14ac:dyDescent="0.25">
      <c r="B24" s="15"/>
      <c r="C24" s="79">
        <v>7</v>
      </c>
      <c r="D24" s="1321" t="s">
        <v>695</v>
      </c>
      <c r="E24" s="1322" t="s">
        <v>646</v>
      </c>
      <c r="F24" s="769" t="str">
        <f>IF(G24="","Selecionar célula à direita, caso esta ação integre a operação",IF('1. Identificação Ben. Oper.'!$D$38&lt;0,"ERRO: inferior a 0",IF('1. Identificação Ben. Oper.'!$D$38&lt;=250,"Inferior a 250 m2",IF('1. Identificação Ben. Oper.'!$D$38&lt;=500,"Entre 250 e 500 m2",IF('1. Identificação Ben. Oper.'!$D$38&lt;=5000,"Entre 500 e 5.000 m2",IF('1. Identificação Ben. Oper.'!$D$38&gt;5000,"Superior a 5.000 m2",""))))))</f>
        <v>Selecionar célula à direita, caso esta ação integre a operação</v>
      </c>
      <c r="G24" s="1335"/>
      <c r="H24" s="1338" t="str">
        <f>IF(G24="","",IF('1. Identificação Ben. Oper.'!$D$38&lt;0,"ERRO: inferior a 0",IF('1. Identificação Ben. Oper.'!$D$38&lt;=250,150,IF('1. Identificação Ben. Oper.'!$D$38&lt;=500,350,IF('1. Identificação Ben. Oper.'!$D$38&lt;=5000,750,IF('1. Identificação Ben. Oper.'!$D$38&gt;5000,950,""))))))</f>
        <v/>
      </c>
      <c r="I24" s="1284" t="str">
        <f>IF(H24="","",ROUND(H24*0.23,2))</f>
        <v/>
      </c>
      <c r="J24" s="272" t="s">
        <v>111</v>
      </c>
      <c r="K24" s="272" t="s">
        <v>111</v>
      </c>
      <c r="L24" s="433">
        <f>IF(H24="",0,H24+I24-N24)</f>
        <v>0</v>
      </c>
      <c r="M24" s="272" t="s">
        <v>111</v>
      </c>
      <c r="N24" s="180">
        <v>0</v>
      </c>
      <c r="O24" s="1289"/>
      <c r="P24" s="1290"/>
      <c r="Q24" s="857" t="str">
        <f>IF(Q17="","",Q17)</f>
        <v/>
      </c>
      <c r="R24" s="86" t="str">
        <f>IF(R17="","",R17)</f>
        <v/>
      </c>
      <c r="S24" s="1292"/>
      <c r="T24" s="1293"/>
      <c r="U24" s="1294"/>
      <c r="V24" s="1294"/>
      <c r="W24" s="849" t="s">
        <v>525</v>
      </c>
      <c r="X24" s="1215" t="str">
        <f>IF(G24="","",IF(OR(O24="",P24="",Q24="",R24=""),"  P.f. preencha o período de execução da medida",""))</f>
        <v/>
      </c>
      <c r="AN24" s="179"/>
      <c r="AO24" s="179"/>
      <c r="AP24" s="179"/>
      <c r="AQ24" s="179"/>
      <c r="AR24" s="179"/>
      <c r="AS24" s="179"/>
    </row>
    <row r="25" spans="2:63" ht="40.5" customHeight="1" x14ac:dyDescent="0.25">
      <c r="B25" s="15"/>
      <c r="C25" s="79">
        <v>8</v>
      </c>
      <c r="D25" s="798"/>
      <c r="E25" s="279"/>
      <c r="F25" s="272" t="s">
        <v>111</v>
      </c>
      <c r="G25" s="1336" t="s">
        <v>111</v>
      </c>
      <c r="H25" s="316"/>
      <c r="I25" s="275"/>
      <c r="J25" s="272" t="s">
        <v>111</v>
      </c>
      <c r="K25" s="272" t="s">
        <v>111</v>
      </c>
      <c r="L25" s="433">
        <f t="shared" ref="L25:L27" si="4">IF(H25="",0,H25+I25-N25)</f>
        <v>0</v>
      </c>
      <c r="M25" s="272" t="s">
        <v>111</v>
      </c>
      <c r="N25" s="180">
        <v>0</v>
      </c>
      <c r="O25" s="1289"/>
      <c r="P25" s="1290"/>
      <c r="Q25" s="1290"/>
      <c r="R25" s="1291"/>
      <c r="S25" s="1292"/>
      <c r="T25" s="1293"/>
      <c r="U25" s="1294"/>
      <c r="V25" s="1294"/>
      <c r="W25" s="11"/>
      <c r="X25" s="1215" t="str">
        <f t="shared" si="3"/>
        <v/>
      </c>
      <c r="AN25" s="179"/>
      <c r="AO25" s="179"/>
      <c r="AP25" s="179"/>
      <c r="AQ25" s="179"/>
      <c r="AR25" s="179"/>
      <c r="AS25" s="179"/>
    </row>
    <row r="26" spans="2:63" ht="40.5" customHeight="1" x14ac:dyDescent="0.25">
      <c r="B26" s="15"/>
      <c r="C26" s="79">
        <v>9</v>
      </c>
      <c r="D26" s="798"/>
      <c r="E26" s="279"/>
      <c r="F26" s="272" t="s">
        <v>111</v>
      </c>
      <c r="G26" s="1336" t="s">
        <v>111</v>
      </c>
      <c r="H26" s="316"/>
      <c r="I26" s="275"/>
      <c r="J26" s="272" t="s">
        <v>111</v>
      </c>
      <c r="K26" s="272" t="s">
        <v>111</v>
      </c>
      <c r="L26" s="433">
        <f t="shared" si="4"/>
        <v>0</v>
      </c>
      <c r="M26" s="272" t="s">
        <v>111</v>
      </c>
      <c r="N26" s="180">
        <v>0</v>
      </c>
      <c r="O26" s="1289"/>
      <c r="P26" s="1290"/>
      <c r="Q26" s="1290"/>
      <c r="R26" s="1291"/>
      <c r="S26" s="1292"/>
      <c r="T26" s="1293"/>
      <c r="U26" s="1294"/>
      <c r="V26" s="1294"/>
      <c r="W26" s="11"/>
      <c r="X26" s="1215" t="str">
        <f t="shared" si="3"/>
        <v/>
      </c>
      <c r="AN26" s="179"/>
      <c r="AO26" s="179"/>
      <c r="AP26" s="179"/>
      <c r="AQ26" s="179"/>
      <c r="AR26" s="179"/>
      <c r="AS26" s="179"/>
    </row>
    <row r="27" spans="2:63" ht="40.5" customHeight="1" thickBot="1" x14ac:dyDescent="0.3">
      <c r="B27" s="15"/>
      <c r="C27" s="89">
        <v>10</v>
      </c>
      <c r="D27" s="799"/>
      <c r="E27" s="281"/>
      <c r="F27" s="274" t="s">
        <v>111</v>
      </c>
      <c r="G27" s="1337" t="s">
        <v>111</v>
      </c>
      <c r="H27" s="367"/>
      <c r="I27" s="282"/>
      <c r="J27" s="274" t="s">
        <v>111</v>
      </c>
      <c r="K27" s="274" t="s">
        <v>111</v>
      </c>
      <c r="L27" s="1325">
        <f t="shared" si="4"/>
        <v>0</v>
      </c>
      <c r="M27" s="274" t="s">
        <v>111</v>
      </c>
      <c r="N27" s="1326">
        <v>0</v>
      </c>
      <c r="O27" s="1310"/>
      <c r="P27" s="1311"/>
      <c r="Q27" s="1311"/>
      <c r="R27" s="1312"/>
      <c r="S27" s="1313"/>
      <c r="T27" s="1314"/>
      <c r="U27" s="1315"/>
      <c r="V27" s="1315"/>
      <c r="W27" s="11"/>
      <c r="X27" s="1215" t="str">
        <f t="shared" si="3"/>
        <v/>
      </c>
      <c r="AN27" s="179"/>
      <c r="AO27" s="179"/>
      <c r="AP27" s="179"/>
      <c r="AQ27" s="179"/>
      <c r="AR27" s="179"/>
      <c r="AS27" s="179"/>
    </row>
    <row r="28" spans="2:63" ht="15.75" thickBot="1" x14ac:dyDescent="0.3">
      <c r="B28" s="15"/>
      <c r="C28" s="23"/>
      <c r="D28" s="23"/>
      <c r="E28" s="11"/>
      <c r="F28" s="11"/>
      <c r="G28" s="11"/>
      <c r="H28" s="175">
        <f>SUM(H15:H27)</f>
        <v>0</v>
      </c>
      <c r="I28" s="175">
        <f>SUM(I15:I27)</f>
        <v>0</v>
      </c>
      <c r="J28" s="273"/>
      <c r="K28" s="175">
        <f>SUM(K15:K27)</f>
        <v>0</v>
      </c>
      <c r="L28" s="176">
        <f>SUM(L15:L27)</f>
        <v>0</v>
      </c>
      <c r="M28" s="175">
        <f>SUM(M15:M27)</f>
        <v>0</v>
      </c>
      <c r="N28" s="176">
        <f>SUM(N15:N27)</f>
        <v>0</v>
      </c>
      <c r="W28" s="11"/>
      <c r="X28" s="12"/>
      <c r="AO28" s="4"/>
    </row>
    <row r="29" spans="2:63" s="1" customFormat="1" ht="24.95" customHeight="1" thickBot="1" x14ac:dyDescent="0.3">
      <c r="B29" s="9"/>
      <c r="C29" s="23"/>
      <c r="D29" s="23"/>
      <c r="E29" s="181" t="s">
        <v>123</v>
      </c>
      <c r="F29" s="182">
        <f>+H28+I28</f>
        <v>0</v>
      </c>
      <c r="G29" s="23"/>
      <c r="H29" s="61"/>
      <c r="I29" s="61"/>
      <c r="J29" s="61"/>
      <c r="K29" s="61"/>
      <c r="L29" s="61"/>
      <c r="M29" s="61"/>
      <c r="N29" s="101"/>
      <c r="O29" s="3"/>
      <c r="P29" s="3"/>
      <c r="Q29" s="3"/>
      <c r="R29" s="3"/>
      <c r="S29" s="3"/>
      <c r="T29" s="3"/>
      <c r="U29" s="3"/>
      <c r="V29" s="3"/>
      <c r="W29" s="11"/>
      <c r="X29" s="102"/>
      <c r="AO29" s="53"/>
    </row>
    <row r="30" spans="2:63" ht="24.95" customHeight="1" thickBot="1" x14ac:dyDescent="0.3">
      <c r="B30" s="9"/>
      <c r="C30" s="23"/>
      <c r="D30" s="23"/>
      <c r="E30" s="181" t="s">
        <v>347</v>
      </c>
      <c r="F30" s="182">
        <f>L28</f>
        <v>0</v>
      </c>
      <c r="G30" s="23"/>
      <c r="X30" s="102"/>
      <c r="BI30" s="78" t="e">
        <f>#REF!</f>
        <v>#REF!</v>
      </c>
      <c r="BJ30" s="78" t="e">
        <f>#REF!</f>
        <v>#REF!</v>
      </c>
      <c r="BK30" s="78" t="e">
        <f>#REF!</f>
        <v>#REF!</v>
      </c>
    </row>
    <row r="31" spans="2:63" ht="24.95" customHeight="1" thickBot="1" x14ac:dyDescent="0.3">
      <c r="B31" s="9"/>
      <c r="C31" s="23"/>
      <c r="D31" s="23"/>
      <c r="E31" s="434" t="s">
        <v>348</v>
      </c>
      <c r="F31" s="182">
        <f>M28</f>
        <v>0</v>
      </c>
      <c r="X31" s="102"/>
      <c r="BI31" s="78"/>
      <c r="BJ31" s="78"/>
      <c r="BK31" s="78"/>
    </row>
    <row r="32" spans="2:63" ht="24.95" customHeight="1" thickBot="1" x14ac:dyDescent="0.3">
      <c r="B32" s="9"/>
      <c r="C32" s="23"/>
      <c r="D32" s="23"/>
      <c r="E32" s="434" t="s">
        <v>349</v>
      </c>
      <c r="F32" s="182">
        <f>N28</f>
        <v>0</v>
      </c>
      <c r="X32" s="102"/>
      <c r="BI32" s="78"/>
      <c r="BJ32" s="78"/>
      <c r="BK32" s="78"/>
    </row>
    <row r="33" spans="2:32" ht="24.75" customHeight="1" thickBot="1" x14ac:dyDescent="0.3">
      <c r="B33" s="139"/>
      <c r="C33" s="672" t="str">
        <f>'1. Identificação Ben. Oper.'!D10&amp;"/// "&amp;'1. Identificação Ben. Oper.'!D12&amp;" /// "&amp;'1. Identificação Ben. Oper.'!D11</f>
        <v xml:space="preserve">(atribuído pelo Balcão 2020 após submissão):///  /// </v>
      </c>
      <c r="D33" s="134"/>
      <c r="E33" s="134"/>
      <c r="F33" s="134"/>
      <c r="G33" s="134"/>
      <c r="H33" s="136"/>
      <c r="I33" s="136"/>
      <c r="J33" s="136"/>
      <c r="K33" s="136"/>
      <c r="L33" s="136"/>
      <c r="M33" s="136"/>
      <c r="N33" s="136"/>
      <c r="O33" s="136"/>
      <c r="P33" s="136"/>
      <c r="Q33" s="136"/>
      <c r="R33" s="136"/>
      <c r="S33" s="136"/>
      <c r="T33" s="136"/>
      <c r="U33" s="136"/>
      <c r="V33" s="136"/>
      <c r="W33" s="136"/>
      <c r="X33" s="137"/>
      <c r="Y33" s="114"/>
      <c r="Z33" s="114"/>
      <c r="AA33" s="114"/>
      <c r="AB33" s="114"/>
      <c r="AC33" s="114"/>
      <c r="AD33" s="114"/>
      <c r="AF33" s="78"/>
    </row>
    <row r="34" spans="2:32" x14ac:dyDescent="0.25">
      <c r="AF34" s="78"/>
    </row>
    <row r="35" spans="2:32" x14ac:dyDescent="0.25">
      <c r="B35" s="284"/>
      <c r="C35" s="285"/>
      <c r="D35" s="285"/>
      <c r="E35" s="284"/>
      <c r="F35" s="284"/>
      <c r="G35" s="284"/>
      <c r="H35" s="284"/>
      <c r="I35" s="284"/>
      <c r="J35" s="284"/>
      <c r="K35" s="284"/>
      <c r="L35" s="284"/>
      <c r="M35" s="284"/>
      <c r="N35" s="284"/>
      <c r="O35" s="284"/>
      <c r="P35" s="284"/>
      <c r="Q35" s="284"/>
      <c r="R35" s="284"/>
      <c r="S35" s="284"/>
      <c r="T35" s="284"/>
      <c r="U35" s="284"/>
      <c r="V35" s="284"/>
      <c r="W35" s="284"/>
      <c r="X35" s="284"/>
      <c r="AF35" s="78"/>
    </row>
    <row r="36" spans="2:32" x14ac:dyDescent="0.25">
      <c r="B36" s="284"/>
      <c r="C36" s="285"/>
      <c r="D36" s="285"/>
      <c r="E36" s="284"/>
      <c r="F36" s="284"/>
      <c r="G36" s="284"/>
      <c r="H36" s="284"/>
      <c r="I36" s="284"/>
      <c r="J36" s="284"/>
      <c r="K36" s="284"/>
      <c r="L36" s="284"/>
      <c r="M36" s="284"/>
      <c r="N36" s="284"/>
      <c r="O36" s="284"/>
      <c r="P36" s="284"/>
      <c r="Q36" s="284"/>
      <c r="R36" s="284"/>
      <c r="S36" s="284"/>
      <c r="T36" s="284"/>
      <c r="U36" s="284"/>
      <c r="V36" s="284"/>
      <c r="W36" s="284"/>
      <c r="X36" s="284"/>
      <c r="AF36" s="78"/>
    </row>
    <row r="37" spans="2:32" x14ac:dyDescent="0.25">
      <c r="B37" s="284"/>
      <c r="C37" s="285"/>
      <c r="D37" s="287"/>
      <c r="E37" s="13"/>
      <c r="F37" s="13"/>
      <c r="G37" s="13"/>
      <c r="H37" s="13"/>
      <c r="I37" s="284"/>
      <c r="J37" s="284"/>
      <c r="K37" s="284"/>
      <c r="L37" s="284"/>
      <c r="M37" s="284"/>
      <c r="N37" s="284"/>
      <c r="O37" s="284"/>
      <c r="P37" s="284"/>
      <c r="Q37" s="284"/>
      <c r="R37" s="284"/>
      <c r="S37" s="284"/>
      <c r="T37" s="284"/>
      <c r="U37" s="284"/>
      <c r="V37" s="284"/>
      <c r="W37" s="284"/>
      <c r="X37" s="284"/>
      <c r="AF37" s="78"/>
    </row>
    <row r="38" spans="2:32" x14ac:dyDescent="0.25">
      <c r="B38" s="284"/>
      <c r="C38" s="285"/>
      <c r="D38" s="287"/>
      <c r="E38" s="270"/>
      <c r="F38" s="13"/>
      <c r="G38" s="346"/>
      <c r="H38" s="13"/>
      <c r="I38" s="284"/>
      <c r="J38" s="284"/>
      <c r="K38" s="284"/>
      <c r="L38" s="284"/>
      <c r="M38" s="284"/>
      <c r="N38" s="284"/>
      <c r="O38" s="284"/>
      <c r="P38" s="284"/>
      <c r="Q38" s="284"/>
      <c r="R38" s="284"/>
      <c r="S38" s="284"/>
      <c r="T38" s="284"/>
      <c r="U38" s="284"/>
      <c r="V38" s="284"/>
      <c r="W38" s="284"/>
      <c r="X38" s="284"/>
      <c r="AF38" s="78"/>
    </row>
    <row r="39" spans="2:32" x14ac:dyDescent="0.25">
      <c r="B39" s="284"/>
      <c r="C39" s="285"/>
      <c r="D39" s="287"/>
      <c r="E39" s="270"/>
      <c r="F39" s="13"/>
      <c r="G39" s="13"/>
      <c r="H39" s="13"/>
      <c r="I39" s="284"/>
      <c r="J39" s="284"/>
      <c r="K39" s="284"/>
      <c r="L39" s="284"/>
      <c r="M39" s="284"/>
      <c r="N39" s="284"/>
      <c r="O39" s="284"/>
      <c r="P39" s="284"/>
      <c r="Q39" s="284"/>
      <c r="R39" s="284"/>
      <c r="S39" s="284"/>
      <c r="T39" s="284"/>
      <c r="U39" s="284"/>
      <c r="V39" s="284"/>
      <c r="W39" s="284"/>
      <c r="X39" s="284"/>
      <c r="AF39" s="78"/>
    </row>
    <row r="40" spans="2:32" x14ac:dyDescent="0.25">
      <c r="B40" s="284"/>
      <c r="C40" s="285"/>
      <c r="D40" s="285"/>
      <c r="E40" s="286"/>
      <c r="F40" s="284"/>
      <c r="G40" s="284"/>
      <c r="H40" s="284"/>
      <c r="I40" s="284"/>
      <c r="J40" s="284"/>
      <c r="K40" s="284"/>
      <c r="L40" s="284"/>
      <c r="M40" s="284"/>
      <c r="N40" s="284"/>
      <c r="O40" s="284"/>
      <c r="P40" s="284"/>
      <c r="Q40" s="284"/>
      <c r="R40" s="284"/>
      <c r="S40" s="284"/>
      <c r="T40" s="284"/>
      <c r="U40" s="284"/>
      <c r="V40" s="284"/>
      <c r="W40" s="284"/>
      <c r="X40" s="284"/>
      <c r="AF40" s="78"/>
    </row>
    <row r="41" spans="2:32" x14ac:dyDescent="0.25">
      <c r="B41" s="284"/>
      <c r="C41" s="285"/>
      <c r="D41" s="285"/>
      <c r="E41" s="286"/>
      <c r="F41" s="284"/>
      <c r="G41" s="284"/>
      <c r="H41" s="284"/>
      <c r="I41" s="284"/>
      <c r="J41" s="284"/>
      <c r="K41" s="284"/>
      <c r="L41" s="284"/>
      <c r="M41" s="284"/>
      <c r="N41" s="284"/>
      <c r="O41" s="284"/>
      <c r="P41" s="284"/>
      <c r="Q41" s="284"/>
      <c r="R41" s="284"/>
      <c r="S41" s="284"/>
      <c r="T41" s="284"/>
      <c r="U41" s="284"/>
      <c r="V41" s="284"/>
      <c r="W41" s="284"/>
      <c r="X41" s="284"/>
      <c r="AF41" s="78"/>
    </row>
    <row r="42" spans="2:32" x14ac:dyDescent="0.25">
      <c r="B42" s="284"/>
      <c r="C42" s="285"/>
      <c r="D42" s="285"/>
      <c r="E42" s="286"/>
      <c r="F42" s="284"/>
      <c r="G42" s="284"/>
      <c r="H42" s="284"/>
      <c r="I42" s="284"/>
      <c r="J42" s="284"/>
      <c r="K42" s="284"/>
      <c r="L42" s="284"/>
      <c r="M42" s="284"/>
      <c r="N42" s="284"/>
      <c r="O42" s="284"/>
      <c r="P42" s="284"/>
      <c r="Q42" s="284"/>
      <c r="R42" s="284"/>
      <c r="S42" s="284"/>
      <c r="T42" s="284"/>
      <c r="U42" s="284"/>
      <c r="V42" s="284"/>
      <c r="W42" s="284"/>
      <c r="X42" s="284"/>
      <c r="AF42" s="78"/>
    </row>
    <row r="43" spans="2:32" x14ac:dyDescent="0.25">
      <c r="B43" s="284"/>
      <c r="C43" s="285"/>
      <c r="D43" s="285"/>
      <c r="E43" s="284"/>
      <c r="F43" s="284"/>
      <c r="G43" s="284"/>
      <c r="H43" s="284"/>
      <c r="I43" s="284"/>
      <c r="J43" s="284"/>
      <c r="K43" s="284"/>
      <c r="L43" s="284"/>
      <c r="M43" s="284"/>
      <c r="N43" s="284"/>
      <c r="O43" s="284"/>
      <c r="P43" s="284"/>
      <c r="Q43" s="284"/>
      <c r="R43" s="284"/>
      <c r="S43" s="284"/>
      <c r="T43" s="284"/>
      <c r="U43" s="284"/>
      <c r="V43" s="284"/>
      <c r="W43" s="284"/>
      <c r="X43" s="284"/>
      <c r="AF43" s="78"/>
    </row>
    <row r="44" spans="2:32" x14ac:dyDescent="0.25">
      <c r="B44" s="284"/>
      <c r="C44" s="285"/>
      <c r="D44" s="285"/>
      <c r="E44" s="284"/>
      <c r="F44" s="284"/>
      <c r="G44" s="284"/>
      <c r="H44" s="284"/>
      <c r="I44" s="284"/>
      <c r="J44" s="284"/>
      <c r="K44" s="284"/>
      <c r="L44" s="284"/>
      <c r="M44" s="284"/>
      <c r="N44" s="284"/>
      <c r="O44" s="284"/>
      <c r="P44" s="284"/>
      <c r="Q44" s="284"/>
      <c r="R44" s="284"/>
      <c r="S44" s="284"/>
      <c r="T44" s="284"/>
      <c r="U44" s="284"/>
      <c r="V44" s="284"/>
      <c r="W44" s="284"/>
      <c r="X44" s="284"/>
      <c r="AF44" s="78"/>
    </row>
    <row r="45" spans="2:32" x14ac:dyDescent="0.25">
      <c r="B45" s="284"/>
      <c r="C45" s="285"/>
      <c r="D45" s="285"/>
      <c r="E45" s="284"/>
      <c r="F45" s="284"/>
      <c r="G45" s="284"/>
      <c r="H45" s="284"/>
      <c r="I45" s="284"/>
      <c r="J45" s="284"/>
      <c r="K45" s="284"/>
      <c r="L45" s="284"/>
      <c r="M45" s="284"/>
      <c r="N45" s="284"/>
      <c r="O45" s="284"/>
      <c r="P45" s="284"/>
      <c r="Q45" s="284"/>
      <c r="R45" s="284"/>
      <c r="S45" s="284"/>
      <c r="T45" s="284"/>
      <c r="U45" s="284"/>
      <c r="V45" s="284"/>
      <c r="W45" s="284"/>
      <c r="X45" s="284"/>
      <c r="AF45" s="78"/>
    </row>
    <row r="46" spans="2:32" x14ac:dyDescent="0.25">
      <c r="B46" s="284"/>
      <c r="C46" s="285"/>
      <c r="D46" s="285"/>
      <c r="E46" s="284"/>
      <c r="F46" s="284"/>
      <c r="G46" s="284"/>
      <c r="H46" s="284"/>
      <c r="I46" s="284"/>
      <c r="J46" s="284"/>
      <c r="K46" s="284"/>
      <c r="L46" s="284"/>
      <c r="M46" s="284"/>
      <c r="N46" s="284"/>
      <c r="O46" s="284"/>
      <c r="P46" s="284"/>
      <c r="Q46" s="284"/>
      <c r="R46" s="284"/>
      <c r="S46" s="284"/>
      <c r="T46" s="284"/>
      <c r="U46" s="284"/>
      <c r="V46" s="284"/>
      <c r="W46" s="284"/>
      <c r="X46" s="284"/>
      <c r="AF46" s="78"/>
    </row>
    <row r="47" spans="2:32" x14ac:dyDescent="0.25">
      <c r="B47" s="284"/>
      <c r="C47" s="285"/>
      <c r="D47" s="285"/>
      <c r="E47" s="284"/>
      <c r="F47" s="284"/>
      <c r="G47" s="284"/>
      <c r="H47" s="284"/>
      <c r="I47" s="284"/>
      <c r="J47" s="284"/>
      <c r="K47" s="284"/>
      <c r="L47" s="284"/>
      <c r="M47" s="284"/>
      <c r="N47" s="284"/>
      <c r="O47" s="284"/>
      <c r="P47" s="284"/>
      <c r="Q47" s="284"/>
      <c r="R47" s="284"/>
      <c r="S47" s="284"/>
      <c r="T47" s="284"/>
      <c r="U47" s="284"/>
      <c r="V47" s="284"/>
      <c r="W47" s="284"/>
      <c r="X47" s="284"/>
      <c r="AF47" s="78"/>
    </row>
    <row r="48" spans="2:32" x14ac:dyDescent="0.25">
      <c r="B48" s="284"/>
      <c r="C48" s="285"/>
      <c r="D48" s="285"/>
      <c r="E48" s="284"/>
      <c r="F48" s="284"/>
      <c r="G48" s="284"/>
      <c r="H48" s="284"/>
      <c r="I48" s="284"/>
      <c r="J48" s="284"/>
      <c r="K48" s="284"/>
      <c r="L48" s="284"/>
      <c r="M48" s="284"/>
      <c r="N48" s="284"/>
      <c r="O48" s="284"/>
      <c r="P48" s="284"/>
      <c r="Q48" s="284"/>
      <c r="R48" s="284"/>
      <c r="S48" s="284"/>
      <c r="T48" s="284"/>
      <c r="U48" s="284"/>
      <c r="V48" s="284"/>
      <c r="W48" s="284"/>
      <c r="X48" s="284"/>
      <c r="AF48" s="78"/>
    </row>
    <row r="49" spans="32:32" x14ac:dyDescent="0.25">
      <c r="AF49" s="78"/>
    </row>
    <row r="50" spans="32:32" x14ac:dyDescent="0.25">
      <c r="AF50" s="78"/>
    </row>
    <row r="51" spans="32:32" x14ac:dyDescent="0.25">
      <c r="AF51" s="78"/>
    </row>
    <row r="52" spans="32:32" x14ac:dyDescent="0.25">
      <c r="AF52" s="78"/>
    </row>
    <row r="53" spans="32:32" x14ac:dyDescent="0.25">
      <c r="AF53" s="78"/>
    </row>
    <row r="54" spans="32:32" x14ac:dyDescent="0.25">
      <c r="AF54" s="78"/>
    </row>
    <row r="55" spans="32:32" x14ac:dyDescent="0.25">
      <c r="AF55" s="78"/>
    </row>
    <row r="56" spans="32:32" x14ac:dyDescent="0.25">
      <c r="AF56" s="78"/>
    </row>
    <row r="57" spans="32:32" x14ac:dyDescent="0.25">
      <c r="AF57" s="78"/>
    </row>
    <row r="58" spans="32:32" x14ac:dyDescent="0.25">
      <c r="AF58" s="78"/>
    </row>
    <row r="59" spans="32:32" x14ac:dyDescent="0.25">
      <c r="AF59" s="78"/>
    </row>
    <row r="60" spans="32:32" x14ac:dyDescent="0.25">
      <c r="AF60" s="78"/>
    </row>
    <row r="61" spans="32:32" x14ac:dyDescent="0.25">
      <c r="AF61" s="78"/>
    </row>
    <row r="62" spans="32:32" x14ac:dyDescent="0.25">
      <c r="AF62" s="78"/>
    </row>
    <row r="63" spans="32:32" x14ac:dyDescent="0.25">
      <c r="AF63" s="78"/>
    </row>
    <row r="64" spans="32:32" x14ac:dyDescent="0.25">
      <c r="AF64" s="78"/>
    </row>
    <row r="65" spans="32:32" x14ac:dyDescent="0.25">
      <c r="AF65" s="78"/>
    </row>
    <row r="66" spans="32:32" x14ac:dyDescent="0.25">
      <c r="AF66" s="78"/>
    </row>
    <row r="67" spans="32:32" x14ac:dyDescent="0.25">
      <c r="AF67" s="78"/>
    </row>
    <row r="68" spans="32:32" x14ac:dyDescent="0.25">
      <c r="AF68" s="78"/>
    </row>
    <row r="69" spans="32:32" x14ac:dyDescent="0.25">
      <c r="AF69" s="78"/>
    </row>
    <row r="70" spans="32:32" x14ac:dyDescent="0.25">
      <c r="AF70" s="78"/>
    </row>
    <row r="72" spans="32:32" x14ac:dyDescent="0.25">
      <c r="AF72" s="78"/>
    </row>
    <row r="74" spans="32:32" x14ac:dyDescent="0.25">
      <c r="AF74" s="78"/>
    </row>
    <row r="76" spans="32:32" x14ac:dyDescent="0.25">
      <c r="AF76" s="78"/>
    </row>
    <row r="78" spans="32:32" x14ac:dyDescent="0.25">
      <c r="AF78" s="78"/>
    </row>
    <row r="80" spans="32:32" x14ac:dyDescent="0.25">
      <c r="AF80" s="78"/>
    </row>
    <row r="82" spans="32:32" x14ac:dyDescent="0.25">
      <c r="AF82" s="78"/>
    </row>
    <row r="84" spans="32:32" x14ac:dyDescent="0.25">
      <c r="AF84" s="78"/>
    </row>
    <row r="85" spans="32:32" x14ac:dyDescent="0.25">
      <c r="AF85" s="3">
        <v>76</v>
      </c>
    </row>
    <row r="86" spans="32:32" x14ac:dyDescent="0.25">
      <c r="AF86" s="78">
        <v>77</v>
      </c>
    </row>
    <row r="87" spans="32:32" x14ac:dyDescent="0.25">
      <c r="AF87" s="3">
        <v>78</v>
      </c>
    </row>
  </sheetData>
  <sheetProtection algorithmName="SHA-512" hashValue="Y6+7L0Zd9nf1bDk6CGcYxWrFO8iGF/QxKztrhxIrVBfN9YbiCC7YBepbMdGxY8bMJE1h0xD5icvjMWEcgOdpMA==" saltValue="kzG16SrMDvlU7IZYp9WrVA==" spinCount="100000" sheet="1" objects="1" scenarios="1"/>
  <protectedRanges>
    <protectedRange sqref="E15 E17 H15:I15 H17:I20 D18:E20 D25:E27 G22 G24 H25:I27 O15:V20 O22:V23 O24:P24 S24:V24 O25:V27" name="Intervalo1"/>
  </protectedRanges>
  <mergeCells count="33">
    <mergeCell ref="Q22:Q23"/>
    <mergeCell ref="R22:R23"/>
    <mergeCell ref="S22:S23"/>
    <mergeCell ref="U22:U23"/>
    <mergeCell ref="V22:V23"/>
    <mergeCell ref="C22:C23"/>
    <mergeCell ref="D22:D23"/>
    <mergeCell ref="H23:N23"/>
    <mergeCell ref="O22:O23"/>
    <mergeCell ref="P22:P23"/>
    <mergeCell ref="C21:E21"/>
    <mergeCell ref="C14:E14"/>
    <mergeCell ref="F12:G12"/>
    <mergeCell ref="H11:N11"/>
    <mergeCell ref="V12:V13"/>
    <mergeCell ref="S11:U11"/>
    <mergeCell ref="C15:C16"/>
    <mergeCell ref="D15:D16"/>
    <mergeCell ref="H16:N16"/>
    <mergeCell ref="O15:O16"/>
    <mergeCell ref="P15:P16"/>
    <mergeCell ref="Q15:Q16"/>
    <mergeCell ref="R15:R16"/>
    <mergeCell ref="S15:S16"/>
    <mergeCell ref="U15:U16"/>
    <mergeCell ref="V15:V16"/>
    <mergeCell ref="C5:E5"/>
    <mergeCell ref="C6:N6"/>
    <mergeCell ref="C7:N7"/>
    <mergeCell ref="J12:K12"/>
    <mergeCell ref="O11:R11"/>
    <mergeCell ref="O12:P12"/>
    <mergeCell ref="Q12:R12"/>
  </mergeCells>
  <phoneticPr fontId="90" type="noConversion"/>
  <conditionalFormatting sqref="G22 G24">
    <cfRule type="containsBlanks" dxfId="90" priority="19">
      <formula>LEN(TRIM(G22))=0</formula>
    </cfRule>
  </conditionalFormatting>
  <conditionalFormatting sqref="E15 H25:I27 D18:E20 D25:E27 H15:I15 E17 H17:I20">
    <cfRule type="containsBlanks" dxfId="89" priority="18">
      <formula>LEN(TRIM(D15))=0</formula>
    </cfRule>
  </conditionalFormatting>
  <conditionalFormatting sqref="U22:V22">
    <cfRule type="containsBlanks" dxfId="88" priority="17">
      <formula>LEN(TRIM(U22))=0</formula>
    </cfRule>
  </conditionalFormatting>
  <conditionalFormatting sqref="U24:V24">
    <cfRule type="containsBlanks" dxfId="87" priority="9">
      <formula>LEN(TRIM(U24))=0</formula>
    </cfRule>
  </conditionalFormatting>
  <conditionalFormatting sqref="O26:V27">
    <cfRule type="containsBlanks" dxfId="86" priority="16">
      <formula>LEN(TRIM(O26))=0</formula>
    </cfRule>
  </conditionalFormatting>
  <conditionalFormatting sqref="O15:R15 O17:R20">
    <cfRule type="containsBlanks" dxfId="85" priority="15">
      <formula>LEN(TRIM(O15))=0</formula>
    </cfRule>
  </conditionalFormatting>
  <conditionalFormatting sqref="S15:T15 S17:T20 T16">
    <cfRule type="containsBlanks" dxfId="84" priority="14">
      <formula>LEN(TRIM(S15))=0</formula>
    </cfRule>
  </conditionalFormatting>
  <conditionalFormatting sqref="U15 U17:U20">
    <cfRule type="containsBlanks" dxfId="83" priority="13">
      <formula>LEN(TRIM(U15))=0</formula>
    </cfRule>
  </conditionalFormatting>
  <conditionalFormatting sqref="V15 V17:V20">
    <cfRule type="containsBlanks" dxfId="82" priority="12">
      <formula>LEN(TRIM(V15))=0</formula>
    </cfRule>
  </conditionalFormatting>
  <conditionalFormatting sqref="O25:V25">
    <cfRule type="containsBlanks" dxfId="81" priority="10">
      <formula>LEN(TRIM(O25))=0</formula>
    </cfRule>
  </conditionalFormatting>
  <conditionalFormatting sqref="W16 W22:W23">
    <cfRule type="containsBlanks" dxfId="80" priority="7">
      <formula>LEN(TRIM(W16))=0</formula>
    </cfRule>
    <cfRule type="containsBlanks" dxfId="79" priority="8">
      <formula>LEN(TRIM(W16))=0</formula>
    </cfRule>
  </conditionalFormatting>
  <conditionalFormatting sqref="O24:P24">
    <cfRule type="containsBlanks" dxfId="78" priority="6">
      <formula>LEN(TRIM(O24))=0</formula>
    </cfRule>
  </conditionalFormatting>
  <conditionalFormatting sqref="O22:R22">
    <cfRule type="containsBlanks" dxfId="77" priority="5">
      <formula>LEN(TRIM(O22))=0</formula>
    </cfRule>
  </conditionalFormatting>
  <conditionalFormatting sqref="S22:T22 T23">
    <cfRule type="containsBlanks" dxfId="76" priority="4">
      <formula>LEN(TRIM(S22))=0</formula>
    </cfRule>
  </conditionalFormatting>
  <conditionalFormatting sqref="S24:T24">
    <cfRule type="containsBlanks" dxfId="75" priority="3">
      <formula>LEN(TRIM(S24))=0</formula>
    </cfRule>
  </conditionalFormatting>
  <conditionalFormatting sqref="H16:N16">
    <cfRule type="notContainsBlanks" dxfId="74" priority="2">
      <formula>LEN(TRIM(H16))&gt;0</formula>
    </cfRule>
  </conditionalFormatting>
  <conditionalFormatting sqref="H23:N23">
    <cfRule type="notContainsBlanks" dxfId="73" priority="1">
      <formula>LEN(TRIM(H23))&gt;0</formula>
    </cfRule>
  </conditionalFormatting>
  <dataValidations count="5">
    <dataValidation type="list" allowBlank="1" showInputMessage="1" showErrorMessage="1" sqref="Q22 O17:O20 Q25:Q27 O24:O27 O22 O15 Q15 Q17:Q20" xr:uid="{00000000-0002-0000-0900-000000000000}">
      <formula1>"01, 02, 03, 04, 05, 06, 07, 08, 09, 10, 11, 12"</formula1>
    </dataValidation>
    <dataValidation type="list" allowBlank="1" showInputMessage="1" showErrorMessage="1" sqref="R22 P17:P20 R25:R27 P24:P27 P22 P15 R15 R17:R20" xr:uid="{00000000-0002-0000-0900-000001000000}">
      <formula1>"2017, 2018, 2019, 2020, 2021, 2022"</formula1>
    </dataValidation>
    <dataValidation type="list" allowBlank="1" showInputMessage="1" showErrorMessage="1" sqref="E15" xr:uid="{00000000-0002-0000-0900-000002000000}">
      <formula1>"Auditoria/Avaliação Energética Ex-Ante"</formula1>
    </dataValidation>
    <dataValidation type="list" allowBlank="1" showInputMessage="1" showErrorMessage="1" sqref="E17" xr:uid="{00000000-0002-0000-0900-000003000000}">
      <formula1>"Auditoria/Avaliação Energética Ex-Post"</formula1>
    </dataValidation>
    <dataValidation type="list" allowBlank="1" showInputMessage="1" showErrorMessage="1" sqref="G24 G22" xr:uid="{00000000-0002-0000-0900-000005000000}">
      <formula1>"Sim"</formula1>
    </dataValidation>
  </dataValidations>
  <hyperlinks>
    <hyperlink ref="O2" location="'0.Ajuda'!A1" display="Ajuda" xr:uid="{00000000-0004-0000-0900-000000000000}"/>
    <hyperlink ref="Q2" location="Home!A1" display="Home" xr:uid="{00000000-0004-0000-0900-000001000000}"/>
    <hyperlink ref="D2" location="'9. Medidas c)'!A1" display="Auditorias Energéticas" xr:uid="{00000000-0004-0000-0900-000002000000}"/>
    <hyperlink ref="V2" location="'11. Resumo e Forma de Financ.'!A1" display="Resumo da Operação" xr:uid="{00000000-0004-0000-0900-000003000000}"/>
    <hyperlink ref="S2" location="'AP.2. Quadro de Despesa'!A1" display="Quadro de Despesa" xr:uid="{00000000-0004-0000-0900-000004000000}"/>
  </hyperlinks>
  <pageMargins left="0.7" right="0.7" top="0.75" bottom="0.75" header="0.3" footer="0.3"/>
  <pageSetup paperSize="9" scale="50"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6000000}">
          <x14:formula1>
            <xm:f>'Folha Base'!$C$5:$C$16</xm:f>
          </x14:formula1>
          <xm:sqref>S24:S27 S22 S15 S17:S20</xm:sqref>
        </x14:dataValidation>
        <x14:dataValidation type="list" allowBlank="1" showInputMessage="1" showErrorMessage="1" xr:uid="{00000000-0002-0000-0900-000007000000}">
          <x14:formula1>
            <xm:f>'Folha Base'!$E$5:$E$10</xm:f>
          </x14:formula1>
          <xm:sqref>T15:T20 T22:T27</xm:sqref>
        </x14:dataValidation>
        <x14:dataValidation type="list" allowBlank="1" showInputMessage="1" showErrorMessage="1" xr:uid="{00000000-0002-0000-0900-000008000000}">
          <x14:formula1>
            <xm:f>'Folha Base'!$G$5:$G$8</xm:f>
          </x14:formula1>
          <xm:sqref>V24:V27 V22 V15 V17:V20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E95"/>
  <sheetViews>
    <sheetView showGridLines="0" zoomScale="70" zoomScaleNormal="70" workbookViewId="0"/>
  </sheetViews>
  <sheetFormatPr defaultColWidth="9.140625" defaultRowHeight="15" x14ac:dyDescent="0.25"/>
  <cols>
    <col min="1" max="1" width="4.42578125" style="3" customWidth="1"/>
    <col min="2" max="2" width="7.42578125" style="3" customWidth="1"/>
    <col min="3" max="3" width="11.7109375" style="1" customWidth="1"/>
    <col min="4" max="4" width="40.42578125" style="1" customWidth="1"/>
    <col min="5" max="5" width="74" style="3" customWidth="1"/>
    <col min="6" max="8" width="13.5703125" style="3" customWidth="1"/>
    <col min="9" max="9" width="19.5703125" style="3" customWidth="1"/>
    <col min="10" max="13" width="13.5703125" style="3" customWidth="1"/>
    <col min="14" max="14" width="19.140625" style="3" customWidth="1"/>
    <col min="15" max="15" width="19.140625" style="3" hidden="1" customWidth="1"/>
    <col min="16" max="16" width="19.140625" style="3" customWidth="1"/>
    <col min="17" max="17" width="17.42578125" style="3" customWidth="1"/>
    <col min="18" max="18" width="6.5703125" style="3" customWidth="1"/>
    <col min="19" max="23" width="15.7109375" style="3" bestFit="1" customWidth="1"/>
    <col min="24" max="24" width="18" style="3" bestFit="1" customWidth="1"/>
    <col min="25" max="25" width="12.85546875" style="3" customWidth="1"/>
    <col min="26" max="26" width="9.140625" style="3"/>
    <col min="27" max="27" width="11.85546875" style="3" customWidth="1"/>
    <col min="28" max="16384" width="9.140625" style="3"/>
  </cols>
  <sheetData>
    <row r="1" spans="2:39" ht="23.25" customHeight="1" x14ac:dyDescent="0.25">
      <c r="C1" s="3"/>
      <c r="D1" s="3"/>
    </row>
    <row r="2" spans="2:39" ht="34.5" customHeight="1" x14ac:dyDescent="0.25">
      <c r="B2" s="886"/>
      <c r="C2" s="887"/>
      <c r="D2" s="889" t="s">
        <v>551</v>
      </c>
      <c r="F2" s="770"/>
      <c r="J2" s="867" t="s">
        <v>359</v>
      </c>
      <c r="L2" s="868" t="s">
        <v>562</v>
      </c>
      <c r="N2" s="868" t="s">
        <v>535</v>
      </c>
      <c r="Q2" s="868" t="s">
        <v>552</v>
      </c>
    </row>
    <row r="3" spans="2:39" ht="15.75" thickBot="1" x14ac:dyDescent="0.3">
      <c r="B3" s="634"/>
      <c r="D3" s="770"/>
      <c r="F3" s="770"/>
    </row>
    <row r="4" spans="2:39" x14ac:dyDescent="0.25">
      <c r="B4" s="56"/>
      <c r="C4" s="57"/>
      <c r="D4" s="57"/>
      <c r="E4" s="7"/>
      <c r="F4" s="7"/>
      <c r="G4" s="7"/>
      <c r="H4" s="7"/>
      <c r="I4" s="7"/>
      <c r="J4" s="7"/>
      <c r="K4" s="7"/>
      <c r="L4" s="7"/>
      <c r="M4" s="7"/>
      <c r="N4" s="7"/>
      <c r="O4" s="7"/>
      <c r="P4" s="7"/>
      <c r="Q4" s="7"/>
      <c r="R4" s="8"/>
    </row>
    <row r="5" spans="2:39" ht="21" x14ac:dyDescent="0.25">
      <c r="B5" s="15"/>
      <c r="C5" s="1624" t="s">
        <v>248</v>
      </c>
      <c r="D5" s="1624"/>
      <c r="E5" s="1624"/>
      <c r="F5" s="11"/>
      <c r="G5" s="11"/>
      <c r="H5" s="11"/>
      <c r="I5" s="11"/>
      <c r="J5" s="11"/>
      <c r="K5" s="11"/>
      <c r="L5" s="11"/>
      <c r="M5" s="11"/>
      <c r="N5" s="11"/>
      <c r="O5" s="11"/>
      <c r="P5" s="11"/>
      <c r="Q5" s="11"/>
      <c r="R5" s="12"/>
    </row>
    <row r="6" spans="2:39" ht="50.25" customHeight="1" x14ac:dyDescent="0.25">
      <c r="B6" s="15"/>
      <c r="C6" s="1625" t="s">
        <v>693</v>
      </c>
      <c r="D6" s="1625"/>
      <c r="E6" s="1625"/>
      <c r="F6" s="1625"/>
      <c r="G6" s="1625"/>
      <c r="H6" s="177"/>
      <c r="I6" s="177"/>
      <c r="J6" s="177"/>
      <c r="K6" s="177"/>
      <c r="L6" s="177"/>
      <c r="M6" s="177"/>
      <c r="N6" s="177"/>
      <c r="O6" s="177"/>
      <c r="P6" s="177"/>
      <c r="Q6" s="177"/>
      <c r="R6" s="12"/>
      <c r="AH6" s="179"/>
      <c r="AI6" s="179"/>
      <c r="AJ6" s="179"/>
      <c r="AK6" s="179"/>
      <c r="AL6" s="179"/>
      <c r="AM6" s="179"/>
    </row>
    <row r="7" spans="2:39" ht="18.75" x14ac:dyDescent="0.25">
      <c r="B7" s="15"/>
      <c r="C7" s="1728" t="s">
        <v>246</v>
      </c>
      <c r="D7" s="1728"/>
      <c r="E7" s="1728"/>
      <c r="F7" s="1728"/>
      <c r="G7" s="1728"/>
      <c r="H7" s="1728"/>
      <c r="I7" s="1728"/>
      <c r="J7" s="840"/>
      <c r="K7" s="840"/>
      <c r="L7" s="840"/>
      <c r="M7" s="840"/>
      <c r="N7" s="840"/>
      <c r="O7" s="840"/>
      <c r="P7" s="840"/>
      <c r="Q7" s="840"/>
      <c r="R7" s="12"/>
      <c r="AH7" s="179"/>
      <c r="AI7" s="179"/>
      <c r="AJ7" s="179"/>
      <c r="AK7" s="179"/>
      <c r="AL7" s="179"/>
      <c r="AM7" s="179"/>
    </row>
    <row r="8" spans="2:39" ht="15.75" thickBot="1" x14ac:dyDescent="0.3">
      <c r="B8" s="15"/>
      <c r="C8" s="11"/>
      <c r="D8" s="11"/>
      <c r="E8" s="11"/>
      <c r="F8" s="11"/>
      <c r="G8" s="11"/>
      <c r="H8" s="11"/>
      <c r="I8" s="11"/>
      <c r="J8" s="11"/>
      <c r="K8" s="11"/>
      <c r="L8" s="11"/>
      <c r="M8" s="11"/>
      <c r="N8" s="11"/>
      <c r="O8" s="11"/>
      <c r="P8" s="11"/>
      <c r="Q8" s="11"/>
      <c r="R8" s="12"/>
      <c r="AH8" s="179"/>
      <c r="AI8" s="179"/>
      <c r="AJ8" s="179"/>
      <c r="AK8" s="179"/>
      <c r="AL8" s="179"/>
      <c r="AM8" s="179"/>
    </row>
    <row r="9" spans="2:39" s="64" customFormat="1" ht="15.75" thickBot="1" x14ac:dyDescent="0.3">
      <c r="B9" s="60"/>
      <c r="C9" s="61"/>
      <c r="D9" s="61"/>
      <c r="E9" s="62"/>
      <c r="F9" s="1759" t="s">
        <v>0</v>
      </c>
      <c r="G9" s="1759"/>
      <c r="H9" s="1759"/>
      <c r="I9" s="1759"/>
      <c r="J9" s="1765" t="s">
        <v>505</v>
      </c>
      <c r="K9" s="1765"/>
      <c r="L9" s="1765"/>
      <c r="M9" s="1765"/>
      <c r="N9" s="1766" t="s">
        <v>506</v>
      </c>
      <c r="O9" s="1766"/>
      <c r="P9" s="1766"/>
      <c r="Q9" s="1120" t="s">
        <v>520</v>
      </c>
      <c r="R9" s="140"/>
      <c r="AH9" s="179"/>
      <c r="AI9" s="179"/>
      <c r="AJ9" s="179"/>
      <c r="AK9" s="179"/>
      <c r="AL9" s="179"/>
      <c r="AM9" s="179"/>
    </row>
    <row r="10" spans="2:39" s="78" customFormat="1" ht="51.75" customHeight="1" thickBot="1" x14ac:dyDescent="0.3">
      <c r="B10" s="65"/>
      <c r="C10" s="66"/>
      <c r="D10" s="66"/>
      <c r="E10" s="67"/>
      <c r="F10" s="1141" t="s">
        <v>109</v>
      </c>
      <c r="G10" s="315" t="s">
        <v>354</v>
      </c>
      <c r="H10" s="1142" t="s">
        <v>250</v>
      </c>
      <c r="I10" s="1143" t="s">
        <v>350</v>
      </c>
      <c r="J10" s="1762" t="s">
        <v>451</v>
      </c>
      <c r="K10" s="1763"/>
      <c r="L10" s="1763" t="s">
        <v>452</v>
      </c>
      <c r="M10" s="1764"/>
      <c r="N10" s="1144" t="s">
        <v>645</v>
      </c>
      <c r="O10" s="75"/>
      <c r="P10" s="1145" t="s">
        <v>522</v>
      </c>
      <c r="Q10" s="1579" t="s">
        <v>521</v>
      </c>
      <c r="R10" s="63"/>
      <c r="AH10" s="179"/>
      <c r="AI10" s="179"/>
      <c r="AJ10" s="179"/>
      <c r="AK10" s="179"/>
      <c r="AL10" s="179"/>
      <c r="AM10" s="179"/>
    </row>
    <row r="11" spans="2:39" s="78" customFormat="1" ht="63" customHeight="1" thickBot="1" x14ac:dyDescent="0.3">
      <c r="B11" s="65"/>
      <c r="C11" s="147" t="s">
        <v>220</v>
      </c>
      <c r="D11" s="1760" t="s">
        <v>247</v>
      </c>
      <c r="E11" s="1761"/>
      <c r="F11" s="157" t="s">
        <v>55</v>
      </c>
      <c r="G11" s="158" t="s">
        <v>55</v>
      </c>
      <c r="H11" s="154" t="s">
        <v>55</v>
      </c>
      <c r="I11" s="717" t="s">
        <v>55</v>
      </c>
      <c r="J11" s="1131" t="s">
        <v>453</v>
      </c>
      <c r="K11" s="1134" t="s">
        <v>264</v>
      </c>
      <c r="L11" s="1134" t="s">
        <v>453</v>
      </c>
      <c r="M11" s="1133" t="s">
        <v>264</v>
      </c>
      <c r="N11" s="1135" t="s">
        <v>643</v>
      </c>
      <c r="O11" s="1136"/>
      <c r="P11" s="1137" t="s">
        <v>533</v>
      </c>
      <c r="Q11" s="1580"/>
      <c r="R11" s="63"/>
      <c r="AH11" s="179"/>
      <c r="AI11" s="179"/>
      <c r="AJ11" s="179"/>
      <c r="AK11" s="179"/>
      <c r="AL11" s="179"/>
      <c r="AM11" s="179"/>
    </row>
    <row r="12" spans="2:39" s="78" customFormat="1" ht="36.75" customHeight="1" x14ac:dyDescent="0.25">
      <c r="B12" s="65"/>
      <c r="C12" s="1698" t="s">
        <v>686</v>
      </c>
      <c r="D12" s="1699"/>
      <c r="E12" s="1769"/>
      <c r="F12" s="160"/>
      <c r="G12" s="159"/>
      <c r="H12" s="159"/>
      <c r="I12" s="161"/>
      <c r="J12" s="1113"/>
      <c r="K12" s="1114"/>
      <c r="L12" s="1115"/>
      <c r="M12" s="1116"/>
      <c r="N12" s="1117"/>
      <c r="O12" s="1118"/>
      <c r="P12" s="1119"/>
      <c r="Q12" s="1121"/>
      <c r="R12" s="63"/>
      <c r="U12" s="763"/>
      <c r="AH12" s="179"/>
      <c r="AI12" s="179"/>
      <c r="AJ12" s="179"/>
      <c r="AK12" s="179"/>
      <c r="AL12" s="179"/>
      <c r="AM12" s="179"/>
    </row>
    <row r="13" spans="2:39" ht="32.25" customHeight="1" x14ac:dyDescent="0.25">
      <c r="B13" s="15"/>
      <c r="C13" s="79">
        <v>1</v>
      </c>
      <c r="D13" s="1676"/>
      <c r="E13" s="1767"/>
      <c r="F13" s="275"/>
      <c r="G13" s="275"/>
      <c r="H13" s="82">
        <f>F13+G13</f>
        <v>0</v>
      </c>
      <c r="I13" s="180">
        <v>0</v>
      </c>
      <c r="J13" s="1289"/>
      <c r="K13" s="1290"/>
      <c r="L13" s="1290"/>
      <c r="M13" s="1291"/>
      <c r="N13" s="1292"/>
      <c r="O13" s="1293"/>
      <c r="P13" s="1294"/>
      <c r="Q13" s="1294"/>
      <c r="R13" s="1215" t="str">
        <f>IF(D13="","",IF(OR(J13="",K13="",L13="",M13=""),"  P.f. preencha o período de execução da medida",""))</f>
        <v/>
      </c>
      <c r="AH13" s="179"/>
      <c r="AI13" s="179"/>
      <c r="AJ13" s="179"/>
      <c r="AK13" s="179"/>
      <c r="AL13" s="179"/>
      <c r="AM13" s="179"/>
    </row>
    <row r="14" spans="2:39" ht="32.25" customHeight="1" x14ac:dyDescent="0.25">
      <c r="B14" s="15"/>
      <c r="C14" s="79">
        <v>2</v>
      </c>
      <c r="D14" s="1676"/>
      <c r="E14" s="1767"/>
      <c r="F14" s="316"/>
      <c r="G14" s="275"/>
      <c r="H14" s="82">
        <f t="shared" ref="H14:H35" si="0">F14+G14</f>
        <v>0</v>
      </c>
      <c r="I14" s="180">
        <v>0</v>
      </c>
      <c r="J14" s="1289"/>
      <c r="K14" s="1290"/>
      <c r="L14" s="1290"/>
      <c r="M14" s="1291"/>
      <c r="N14" s="1292"/>
      <c r="O14" s="1293"/>
      <c r="P14" s="1294"/>
      <c r="Q14" s="1294"/>
      <c r="R14" s="1215" t="str">
        <f t="shared" ref="R14:R35" si="1">IF(D14="","",IF(OR(J14="",K14="",L14="",M14=""),"  P.f. preencha o período de execução da medida",""))</f>
        <v/>
      </c>
      <c r="AH14" s="179"/>
      <c r="AI14" s="179"/>
      <c r="AJ14" s="179"/>
      <c r="AK14" s="179"/>
      <c r="AL14" s="179"/>
      <c r="AM14" s="179"/>
    </row>
    <row r="15" spans="2:39" ht="32.25" customHeight="1" x14ac:dyDescent="0.25">
      <c r="B15" s="15"/>
      <c r="C15" s="79">
        <v>3</v>
      </c>
      <c r="D15" s="1676"/>
      <c r="E15" s="1767"/>
      <c r="F15" s="316"/>
      <c r="G15" s="275"/>
      <c r="H15" s="82">
        <f t="shared" si="0"/>
        <v>0</v>
      </c>
      <c r="I15" s="180">
        <v>0</v>
      </c>
      <c r="J15" s="1289"/>
      <c r="K15" s="1290"/>
      <c r="L15" s="1290"/>
      <c r="M15" s="1291"/>
      <c r="N15" s="1292"/>
      <c r="O15" s="1293"/>
      <c r="P15" s="1294"/>
      <c r="Q15" s="1294"/>
      <c r="R15" s="1215" t="str">
        <f t="shared" si="1"/>
        <v/>
      </c>
      <c r="AH15" s="179"/>
      <c r="AI15" s="179"/>
      <c r="AJ15" s="179"/>
      <c r="AK15" s="179"/>
      <c r="AL15" s="179"/>
      <c r="AM15" s="179"/>
    </row>
    <row r="16" spans="2:39" ht="32.25" customHeight="1" x14ac:dyDescent="0.25">
      <c r="B16" s="15"/>
      <c r="C16" s="79">
        <v>4</v>
      </c>
      <c r="D16" s="1676"/>
      <c r="E16" s="1767"/>
      <c r="F16" s="316"/>
      <c r="G16" s="275"/>
      <c r="H16" s="82">
        <f t="shared" si="0"/>
        <v>0</v>
      </c>
      <c r="I16" s="180">
        <v>0</v>
      </c>
      <c r="J16" s="1289"/>
      <c r="K16" s="1290"/>
      <c r="L16" s="1290"/>
      <c r="M16" s="1291"/>
      <c r="N16" s="1292"/>
      <c r="O16" s="1293"/>
      <c r="P16" s="1294"/>
      <c r="Q16" s="1294"/>
      <c r="R16" s="1215" t="str">
        <f t="shared" si="1"/>
        <v/>
      </c>
      <c r="AH16" s="179"/>
      <c r="AI16" s="179"/>
      <c r="AJ16" s="179"/>
      <c r="AK16" s="179"/>
      <c r="AL16" s="179"/>
      <c r="AM16" s="179"/>
    </row>
    <row r="17" spans="2:39" ht="32.25" customHeight="1" thickBot="1" x14ac:dyDescent="0.3">
      <c r="B17" s="15"/>
      <c r="C17" s="89">
        <v>5</v>
      </c>
      <c r="D17" s="1678"/>
      <c r="E17" s="1768"/>
      <c r="F17" s="367"/>
      <c r="G17" s="282"/>
      <c r="H17" s="1152">
        <f t="shared" si="0"/>
        <v>0</v>
      </c>
      <c r="I17" s="1326">
        <v>0</v>
      </c>
      <c r="J17" s="1310"/>
      <c r="K17" s="1311"/>
      <c r="L17" s="1311"/>
      <c r="M17" s="1312"/>
      <c r="N17" s="1313"/>
      <c r="O17" s="1314"/>
      <c r="P17" s="1315"/>
      <c r="Q17" s="1315"/>
      <c r="R17" s="1215" t="str">
        <f t="shared" si="1"/>
        <v/>
      </c>
      <c r="AH17" s="179"/>
      <c r="AI17" s="179"/>
      <c r="AJ17" s="179"/>
      <c r="AK17" s="179"/>
      <c r="AL17" s="179"/>
      <c r="AM17" s="179"/>
    </row>
    <row r="18" spans="2:39" s="78" customFormat="1" ht="36.75" customHeight="1" x14ac:dyDescent="0.25">
      <c r="B18" s="65"/>
      <c r="C18" s="1698" t="s">
        <v>687</v>
      </c>
      <c r="D18" s="1699"/>
      <c r="E18" s="1769"/>
      <c r="F18" s="160"/>
      <c r="G18" s="159"/>
      <c r="H18" s="159"/>
      <c r="I18" s="161"/>
      <c r="J18" s="1260"/>
      <c r="K18" s="1261"/>
      <c r="L18" s="1262"/>
      <c r="M18" s="1263"/>
      <c r="N18" s="1404"/>
      <c r="O18" s="1405"/>
      <c r="P18" s="1406"/>
      <c r="Q18" s="1407"/>
      <c r="R18" s="1215" t="str">
        <f t="shared" si="1"/>
        <v/>
      </c>
      <c r="AH18" s="179"/>
      <c r="AI18" s="179"/>
      <c r="AJ18" s="179"/>
      <c r="AK18" s="179"/>
      <c r="AL18" s="179"/>
      <c r="AM18" s="179"/>
    </row>
    <row r="19" spans="2:39" ht="32.25" customHeight="1" x14ac:dyDescent="0.25">
      <c r="B19" s="15"/>
      <c r="C19" s="79">
        <v>6</v>
      </c>
      <c r="D19" s="1676"/>
      <c r="E19" s="1767"/>
      <c r="F19" s="275"/>
      <c r="G19" s="275"/>
      <c r="H19" s="82">
        <f>F19+G19</f>
        <v>0</v>
      </c>
      <c r="I19" s="180">
        <v>0</v>
      </c>
      <c r="J19" s="1289"/>
      <c r="K19" s="1290"/>
      <c r="L19" s="1290"/>
      <c r="M19" s="1291"/>
      <c r="N19" s="1292"/>
      <c r="O19" s="1293"/>
      <c r="P19" s="1294"/>
      <c r="Q19" s="1294"/>
      <c r="R19" s="1215" t="str">
        <f t="shared" si="1"/>
        <v/>
      </c>
      <c r="AH19" s="179"/>
      <c r="AI19" s="179"/>
      <c r="AJ19" s="179"/>
      <c r="AK19" s="179"/>
      <c r="AL19" s="179"/>
      <c r="AM19" s="179"/>
    </row>
    <row r="20" spans="2:39" ht="32.25" customHeight="1" x14ac:dyDescent="0.25">
      <c r="B20" s="15"/>
      <c r="C20" s="79">
        <v>7</v>
      </c>
      <c r="D20" s="1676"/>
      <c r="E20" s="1767"/>
      <c r="F20" s="316"/>
      <c r="G20" s="275"/>
      <c r="H20" s="82">
        <f t="shared" ref="H20:H23" si="2">F20+G20</f>
        <v>0</v>
      </c>
      <c r="I20" s="180">
        <v>0</v>
      </c>
      <c r="J20" s="1289"/>
      <c r="K20" s="1290"/>
      <c r="L20" s="1290"/>
      <c r="M20" s="1291"/>
      <c r="N20" s="1292"/>
      <c r="O20" s="1293"/>
      <c r="P20" s="1294"/>
      <c r="Q20" s="1294"/>
      <c r="R20" s="1215" t="str">
        <f t="shared" si="1"/>
        <v/>
      </c>
      <c r="AH20" s="179"/>
      <c r="AI20" s="179"/>
      <c r="AJ20" s="179"/>
      <c r="AK20" s="179"/>
      <c r="AL20" s="179"/>
      <c r="AM20" s="179"/>
    </row>
    <row r="21" spans="2:39" ht="32.25" customHeight="1" x14ac:dyDescent="0.25">
      <c r="B21" s="15"/>
      <c r="C21" s="79">
        <v>8</v>
      </c>
      <c r="D21" s="1676"/>
      <c r="E21" s="1767"/>
      <c r="F21" s="316"/>
      <c r="G21" s="275"/>
      <c r="H21" s="82">
        <f t="shared" si="2"/>
        <v>0</v>
      </c>
      <c r="I21" s="180">
        <v>0</v>
      </c>
      <c r="J21" s="1289"/>
      <c r="K21" s="1290"/>
      <c r="L21" s="1290"/>
      <c r="M21" s="1291"/>
      <c r="N21" s="1292"/>
      <c r="O21" s="1293"/>
      <c r="P21" s="1294"/>
      <c r="Q21" s="1294"/>
      <c r="R21" s="1215" t="str">
        <f t="shared" si="1"/>
        <v/>
      </c>
      <c r="AH21" s="179"/>
      <c r="AI21" s="179"/>
      <c r="AJ21" s="179"/>
      <c r="AK21" s="179"/>
      <c r="AL21" s="179"/>
      <c r="AM21" s="179"/>
    </row>
    <row r="22" spans="2:39" ht="32.25" customHeight="1" x14ac:dyDescent="0.25">
      <c r="B22" s="15"/>
      <c r="C22" s="79">
        <v>9</v>
      </c>
      <c r="D22" s="1676"/>
      <c r="E22" s="1767"/>
      <c r="F22" s="316"/>
      <c r="G22" s="275"/>
      <c r="H22" s="82">
        <f t="shared" si="2"/>
        <v>0</v>
      </c>
      <c r="I22" s="180">
        <v>0</v>
      </c>
      <c r="J22" s="1289"/>
      <c r="K22" s="1290"/>
      <c r="L22" s="1290"/>
      <c r="M22" s="1291"/>
      <c r="N22" s="1292"/>
      <c r="O22" s="1293"/>
      <c r="P22" s="1294"/>
      <c r="Q22" s="1294"/>
      <c r="R22" s="1215" t="str">
        <f t="shared" si="1"/>
        <v/>
      </c>
      <c r="AH22" s="179"/>
      <c r="AI22" s="179"/>
      <c r="AJ22" s="179"/>
      <c r="AK22" s="179"/>
      <c r="AL22" s="179"/>
      <c r="AM22" s="179"/>
    </row>
    <row r="23" spans="2:39" ht="32.25" customHeight="1" thickBot="1" x14ac:dyDescent="0.3">
      <c r="B23" s="15"/>
      <c r="C23" s="89">
        <v>10</v>
      </c>
      <c r="D23" s="1678"/>
      <c r="E23" s="1768"/>
      <c r="F23" s="367"/>
      <c r="G23" s="282"/>
      <c r="H23" s="1152">
        <f t="shared" si="2"/>
        <v>0</v>
      </c>
      <c r="I23" s="1326">
        <v>0</v>
      </c>
      <c r="J23" s="1310"/>
      <c r="K23" s="1311"/>
      <c r="L23" s="1311"/>
      <c r="M23" s="1312"/>
      <c r="N23" s="1313"/>
      <c r="O23" s="1314"/>
      <c r="P23" s="1315"/>
      <c r="Q23" s="1315"/>
      <c r="R23" s="1215" t="str">
        <f t="shared" si="1"/>
        <v/>
      </c>
      <c r="AH23" s="179"/>
      <c r="AI23" s="179"/>
      <c r="AJ23" s="179"/>
      <c r="AK23" s="179"/>
      <c r="AL23" s="179"/>
      <c r="AM23" s="179"/>
    </row>
    <row r="24" spans="2:39" ht="32.25" customHeight="1" x14ac:dyDescent="0.25">
      <c r="B24" s="15"/>
      <c r="C24" s="1698" t="s">
        <v>622</v>
      </c>
      <c r="D24" s="1699"/>
      <c r="E24" s="1769"/>
      <c r="F24" s="160"/>
      <c r="G24" s="159"/>
      <c r="H24" s="159"/>
      <c r="I24" s="161"/>
      <c r="J24" s="1260"/>
      <c r="K24" s="1261"/>
      <c r="L24" s="1262"/>
      <c r="M24" s="1263"/>
      <c r="N24" s="1404"/>
      <c r="O24" s="1405"/>
      <c r="P24" s="1406"/>
      <c r="Q24" s="1407"/>
      <c r="R24" s="1215" t="str">
        <f t="shared" si="1"/>
        <v/>
      </c>
      <c r="AH24" s="179"/>
      <c r="AI24" s="179"/>
      <c r="AJ24" s="179"/>
      <c r="AK24" s="179"/>
      <c r="AL24" s="179"/>
      <c r="AM24" s="179"/>
    </row>
    <row r="25" spans="2:39" ht="32.25" customHeight="1" x14ac:dyDescent="0.25">
      <c r="B25" s="15"/>
      <c r="C25" s="79">
        <v>11</v>
      </c>
      <c r="D25" s="1676"/>
      <c r="E25" s="1767"/>
      <c r="F25" s="316"/>
      <c r="G25" s="275"/>
      <c r="H25" s="82">
        <f t="shared" ref="H25:H29" si="3">F25+G25</f>
        <v>0</v>
      </c>
      <c r="I25" s="180">
        <v>0</v>
      </c>
      <c r="J25" s="1289"/>
      <c r="K25" s="1290"/>
      <c r="L25" s="1290"/>
      <c r="M25" s="1291"/>
      <c r="N25" s="1292"/>
      <c r="O25" s="1293"/>
      <c r="P25" s="1294"/>
      <c r="Q25" s="1294"/>
      <c r="R25" s="1215" t="str">
        <f t="shared" si="1"/>
        <v/>
      </c>
      <c r="AH25" s="179"/>
      <c r="AI25" s="179"/>
      <c r="AJ25" s="179"/>
      <c r="AK25" s="179"/>
      <c r="AL25" s="179"/>
      <c r="AM25" s="179"/>
    </row>
    <row r="26" spans="2:39" ht="32.25" customHeight="1" x14ac:dyDescent="0.25">
      <c r="B26" s="15"/>
      <c r="C26" s="79">
        <v>12</v>
      </c>
      <c r="D26" s="1676"/>
      <c r="E26" s="1767"/>
      <c r="F26" s="316"/>
      <c r="G26" s="275"/>
      <c r="H26" s="82">
        <f t="shared" si="3"/>
        <v>0</v>
      </c>
      <c r="I26" s="180">
        <v>0</v>
      </c>
      <c r="J26" s="1289"/>
      <c r="K26" s="1290"/>
      <c r="L26" s="1290"/>
      <c r="M26" s="1291"/>
      <c r="N26" s="1292"/>
      <c r="O26" s="1293"/>
      <c r="P26" s="1294"/>
      <c r="Q26" s="1294"/>
      <c r="R26" s="1215" t="str">
        <f t="shared" si="1"/>
        <v/>
      </c>
      <c r="AH26" s="179"/>
      <c r="AI26" s="179"/>
      <c r="AJ26" s="179"/>
      <c r="AK26" s="179"/>
      <c r="AL26" s="179"/>
      <c r="AM26" s="179"/>
    </row>
    <row r="27" spans="2:39" ht="32.25" customHeight="1" x14ac:dyDescent="0.25">
      <c r="B27" s="15"/>
      <c r="C27" s="79">
        <v>13</v>
      </c>
      <c r="D27" s="1676"/>
      <c r="E27" s="1767"/>
      <c r="F27" s="316"/>
      <c r="G27" s="275"/>
      <c r="H27" s="82">
        <f t="shared" si="3"/>
        <v>0</v>
      </c>
      <c r="I27" s="180">
        <v>0</v>
      </c>
      <c r="J27" s="1289"/>
      <c r="K27" s="1290"/>
      <c r="L27" s="1290"/>
      <c r="M27" s="1291"/>
      <c r="N27" s="1292"/>
      <c r="O27" s="1293"/>
      <c r="P27" s="1294"/>
      <c r="Q27" s="1294"/>
      <c r="R27" s="1215" t="str">
        <f t="shared" si="1"/>
        <v/>
      </c>
      <c r="AH27" s="179"/>
      <c r="AI27" s="179"/>
      <c r="AJ27" s="179"/>
      <c r="AK27" s="179"/>
      <c r="AL27" s="179"/>
      <c r="AM27" s="179"/>
    </row>
    <row r="28" spans="2:39" ht="32.25" customHeight="1" x14ac:dyDescent="0.25">
      <c r="B28" s="15"/>
      <c r="C28" s="79">
        <v>14</v>
      </c>
      <c r="D28" s="1676"/>
      <c r="E28" s="1767"/>
      <c r="F28" s="316"/>
      <c r="G28" s="275"/>
      <c r="H28" s="82">
        <f t="shared" si="3"/>
        <v>0</v>
      </c>
      <c r="I28" s="180">
        <v>0</v>
      </c>
      <c r="J28" s="1289"/>
      <c r="K28" s="1290"/>
      <c r="L28" s="1290"/>
      <c r="M28" s="1291"/>
      <c r="N28" s="1292"/>
      <c r="O28" s="1293"/>
      <c r="P28" s="1294"/>
      <c r="Q28" s="1294"/>
      <c r="R28" s="1215" t="str">
        <f t="shared" si="1"/>
        <v/>
      </c>
      <c r="AH28" s="179"/>
      <c r="AI28" s="179"/>
      <c r="AJ28" s="179"/>
      <c r="AK28" s="179"/>
      <c r="AL28" s="179"/>
      <c r="AM28" s="179"/>
    </row>
    <row r="29" spans="2:39" ht="32.25" customHeight="1" thickBot="1" x14ac:dyDescent="0.3">
      <c r="B29" s="15"/>
      <c r="C29" s="89">
        <v>15</v>
      </c>
      <c r="D29" s="1678"/>
      <c r="E29" s="1768"/>
      <c r="F29" s="367"/>
      <c r="G29" s="282"/>
      <c r="H29" s="1152">
        <f t="shared" si="3"/>
        <v>0</v>
      </c>
      <c r="I29" s="1326">
        <v>0</v>
      </c>
      <c r="J29" s="1310"/>
      <c r="K29" s="1311"/>
      <c r="L29" s="1311"/>
      <c r="M29" s="1312"/>
      <c r="N29" s="1313"/>
      <c r="O29" s="1314"/>
      <c r="P29" s="1315"/>
      <c r="Q29" s="1315"/>
      <c r="R29" s="1215" t="str">
        <f t="shared" si="1"/>
        <v/>
      </c>
      <c r="AH29" s="179"/>
      <c r="AI29" s="179"/>
      <c r="AJ29" s="179"/>
      <c r="AK29" s="179"/>
      <c r="AL29" s="179"/>
      <c r="AM29" s="179"/>
    </row>
    <row r="30" spans="2:39" ht="32.25" customHeight="1" x14ac:dyDescent="0.25">
      <c r="B30" s="15"/>
      <c r="C30" s="1698" t="s">
        <v>688</v>
      </c>
      <c r="D30" s="1699"/>
      <c r="E30" s="1769"/>
      <c r="F30" s="160"/>
      <c r="G30" s="159"/>
      <c r="H30" s="159"/>
      <c r="I30" s="161"/>
      <c r="J30" s="1260"/>
      <c r="K30" s="1261"/>
      <c r="L30" s="1262"/>
      <c r="M30" s="1263"/>
      <c r="N30" s="1404"/>
      <c r="O30" s="1405"/>
      <c r="P30" s="1406"/>
      <c r="Q30" s="1407"/>
      <c r="R30" s="1215" t="str">
        <f t="shared" si="1"/>
        <v/>
      </c>
      <c r="AH30" s="179"/>
      <c r="AI30" s="179"/>
      <c r="AJ30" s="179"/>
      <c r="AK30" s="179"/>
      <c r="AL30" s="179"/>
      <c r="AM30" s="179"/>
    </row>
    <row r="31" spans="2:39" ht="32.25" customHeight="1" x14ac:dyDescent="0.25">
      <c r="B31" s="15"/>
      <c r="C31" s="79">
        <v>16</v>
      </c>
      <c r="D31" s="1676"/>
      <c r="E31" s="1767"/>
      <c r="F31" s="316"/>
      <c r="G31" s="275"/>
      <c r="H31" s="82">
        <f t="shared" si="0"/>
        <v>0</v>
      </c>
      <c r="I31" s="180">
        <v>0</v>
      </c>
      <c r="J31" s="1289"/>
      <c r="K31" s="1290"/>
      <c r="L31" s="1290"/>
      <c r="M31" s="1291"/>
      <c r="N31" s="1292"/>
      <c r="O31" s="1293"/>
      <c r="P31" s="1294"/>
      <c r="Q31" s="1294"/>
      <c r="R31" s="1215" t="str">
        <f t="shared" si="1"/>
        <v/>
      </c>
      <c r="AH31" s="179"/>
      <c r="AI31" s="179"/>
      <c r="AJ31" s="179"/>
      <c r="AK31" s="179"/>
      <c r="AL31" s="179"/>
      <c r="AM31" s="179"/>
    </row>
    <row r="32" spans="2:39" ht="32.25" customHeight="1" x14ac:dyDescent="0.25">
      <c r="B32" s="15"/>
      <c r="C32" s="79">
        <v>17</v>
      </c>
      <c r="D32" s="1676"/>
      <c r="E32" s="1767"/>
      <c r="F32" s="316"/>
      <c r="G32" s="275"/>
      <c r="H32" s="82">
        <f t="shared" si="0"/>
        <v>0</v>
      </c>
      <c r="I32" s="180">
        <v>0</v>
      </c>
      <c r="J32" s="1289"/>
      <c r="K32" s="1290"/>
      <c r="L32" s="1290"/>
      <c r="M32" s="1291"/>
      <c r="N32" s="1292"/>
      <c r="O32" s="1293"/>
      <c r="P32" s="1294"/>
      <c r="Q32" s="1294"/>
      <c r="R32" s="1215" t="str">
        <f t="shared" si="1"/>
        <v/>
      </c>
      <c r="AH32" s="179"/>
      <c r="AI32" s="179"/>
      <c r="AJ32" s="179"/>
      <c r="AK32" s="179"/>
      <c r="AL32" s="179"/>
      <c r="AM32" s="179"/>
    </row>
    <row r="33" spans="2:57" ht="32.25" customHeight="1" x14ac:dyDescent="0.25">
      <c r="B33" s="15"/>
      <c r="C33" s="79">
        <v>18</v>
      </c>
      <c r="D33" s="1676"/>
      <c r="E33" s="1767"/>
      <c r="F33" s="316"/>
      <c r="G33" s="275"/>
      <c r="H33" s="82">
        <f t="shared" si="0"/>
        <v>0</v>
      </c>
      <c r="I33" s="180">
        <v>0</v>
      </c>
      <c r="J33" s="1289"/>
      <c r="K33" s="1290"/>
      <c r="L33" s="1290"/>
      <c r="M33" s="1291"/>
      <c r="N33" s="1292"/>
      <c r="O33" s="1293"/>
      <c r="P33" s="1294"/>
      <c r="Q33" s="1294"/>
      <c r="R33" s="1215" t="str">
        <f t="shared" si="1"/>
        <v/>
      </c>
      <c r="AH33" s="179"/>
      <c r="AI33" s="179"/>
      <c r="AJ33" s="179"/>
      <c r="AK33" s="179"/>
      <c r="AL33" s="179"/>
      <c r="AM33" s="179"/>
    </row>
    <row r="34" spans="2:57" ht="32.25" customHeight="1" x14ac:dyDescent="0.25">
      <c r="B34" s="15"/>
      <c r="C34" s="79">
        <v>19</v>
      </c>
      <c r="D34" s="1676"/>
      <c r="E34" s="1767"/>
      <c r="F34" s="316"/>
      <c r="G34" s="275"/>
      <c r="H34" s="82">
        <f t="shared" si="0"/>
        <v>0</v>
      </c>
      <c r="I34" s="180">
        <v>0</v>
      </c>
      <c r="J34" s="1289"/>
      <c r="K34" s="1290"/>
      <c r="L34" s="1290"/>
      <c r="M34" s="1291"/>
      <c r="N34" s="1292"/>
      <c r="O34" s="1293"/>
      <c r="P34" s="1294"/>
      <c r="Q34" s="1294"/>
      <c r="R34" s="1215" t="str">
        <f t="shared" si="1"/>
        <v/>
      </c>
      <c r="AH34" s="179"/>
      <c r="AI34" s="179"/>
      <c r="AJ34" s="179"/>
      <c r="AK34" s="179"/>
      <c r="AL34" s="179"/>
      <c r="AM34" s="179"/>
    </row>
    <row r="35" spans="2:57" ht="32.25" customHeight="1" thickBot="1" x14ac:dyDescent="0.3">
      <c r="B35" s="15"/>
      <c r="C35" s="89">
        <v>20</v>
      </c>
      <c r="D35" s="1678"/>
      <c r="E35" s="1768"/>
      <c r="F35" s="367"/>
      <c r="G35" s="282"/>
      <c r="H35" s="82">
        <f t="shared" si="0"/>
        <v>0</v>
      </c>
      <c r="I35" s="422">
        <v>0</v>
      </c>
      <c r="J35" s="1310"/>
      <c r="K35" s="1311"/>
      <c r="L35" s="1311"/>
      <c r="M35" s="1312"/>
      <c r="N35" s="1313"/>
      <c r="O35" s="1314"/>
      <c r="P35" s="1315"/>
      <c r="Q35" s="1315"/>
      <c r="R35" s="1215" t="str">
        <f t="shared" si="1"/>
        <v/>
      </c>
      <c r="AH35" s="179"/>
      <c r="AI35" s="179"/>
      <c r="AJ35" s="179"/>
      <c r="AK35" s="179"/>
      <c r="AL35" s="179"/>
      <c r="AM35" s="179"/>
    </row>
    <row r="36" spans="2:57" ht="15.75" thickBot="1" x14ac:dyDescent="0.3">
      <c r="B36" s="15"/>
      <c r="C36" s="23"/>
      <c r="D36" s="23"/>
      <c r="E36" s="11"/>
      <c r="F36" s="175">
        <f>SUM(F13:F35)</f>
        <v>0</v>
      </c>
      <c r="G36" s="175">
        <f>SUM(G13:G35)</f>
        <v>0</v>
      </c>
      <c r="H36" s="435">
        <f>SUM(H13:H35)</f>
        <v>0</v>
      </c>
      <c r="I36" s="176">
        <f>SUM(I13:I35)</f>
        <v>0</v>
      </c>
      <c r="R36" s="12"/>
      <c r="AI36" s="4"/>
    </row>
    <row r="37" spans="2:57" ht="15.75" thickBot="1" x14ac:dyDescent="0.3">
      <c r="B37" s="15"/>
      <c r="C37" s="23"/>
      <c r="D37" s="23"/>
      <c r="E37" s="11"/>
      <c r="F37" s="317"/>
      <c r="G37" s="317"/>
      <c r="H37" s="317"/>
      <c r="I37" s="317"/>
      <c r="R37" s="12"/>
      <c r="AI37" s="4"/>
    </row>
    <row r="38" spans="2:57" s="1" customFormat="1" ht="24.95" customHeight="1" thickBot="1" x14ac:dyDescent="0.3">
      <c r="B38" s="9"/>
      <c r="C38" s="23"/>
      <c r="E38" s="181" t="s">
        <v>249</v>
      </c>
      <c r="F38" s="182">
        <f>+F36+G36</f>
        <v>0</v>
      </c>
      <c r="G38" s="61"/>
      <c r="H38" s="61"/>
      <c r="I38" s="101"/>
      <c r="J38" s="3"/>
      <c r="K38" s="3"/>
      <c r="L38" s="3"/>
      <c r="M38" s="3"/>
      <c r="N38" s="3"/>
      <c r="O38" s="3"/>
      <c r="P38" s="3"/>
      <c r="Q38" s="3"/>
      <c r="R38" s="102"/>
      <c r="AI38" s="53"/>
    </row>
    <row r="39" spans="2:57" ht="24.95" customHeight="1" thickBot="1" x14ac:dyDescent="0.3">
      <c r="B39" s="9"/>
      <c r="C39" s="23"/>
      <c r="D39" s="3"/>
      <c r="E39" s="181" t="s">
        <v>352</v>
      </c>
      <c r="F39" s="182">
        <f>H36</f>
        <v>0</v>
      </c>
      <c r="R39" s="102"/>
      <c r="BC39" s="78" t="e">
        <f>#REF!</f>
        <v>#REF!</v>
      </c>
      <c r="BD39" s="78" t="e">
        <f>#REF!</f>
        <v>#REF!</v>
      </c>
      <c r="BE39" s="78" t="e">
        <f>#REF!</f>
        <v>#REF!</v>
      </c>
    </row>
    <row r="40" spans="2:57" ht="24.95" customHeight="1" thickBot="1" x14ac:dyDescent="0.3">
      <c r="B40" s="9"/>
      <c r="C40" s="23"/>
      <c r="D40" s="3"/>
      <c r="E40" s="434" t="s">
        <v>353</v>
      </c>
      <c r="F40" s="182">
        <f>I36</f>
        <v>0</v>
      </c>
      <c r="R40" s="102"/>
      <c r="BC40" s="78"/>
      <c r="BD40" s="78"/>
      <c r="BE40" s="78"/>
    </row>
    <row r="41" spans="2:57" ht="24.75" customHeight="1" thickBot="1" x14ac:dyDescent="0.3">
      <c r="B41" s="139"/>
      <c r="C41" s="672" t="str">
        <f>'1. Identificação Ben. Oper.'!D10&amp;"/// "&amp;'1. Identificação Ben. Oper.'!D12&amp;" /// "&amp;'1. Identificação Ben. Oper.'!D11</f>
        <v xml:space="preserve">(atribuído pelo Balcão 2020 após submissão):///  /// </v>
      </c>
      <c r="D41" s="134"/>
      <c r="E41" s="134"/>
      <c r="F41" s="136"/>
      <c r="G41" s="136"/>
      <c r="H41" s="136"/>
      <c r="I41" s="136"/>
      <c r="J41" s="136"/>
      <c r="K41" s="136"/>
      <c r="L41" s="136"/>
      <c r="M41" s="136"/>
      <c r="N41" s="136"/>
      <c r="O41" s="136"/>
      <c r="P41" s="136"/>
      <c r="Q41" s="136"/>
      <c r="R41" s="137"/>
      <c r="S41" s="114"/>
      <c r="T41" s="114"/>
      <c r="U41" s="114"/>
      <c r="V41" s="114"/>
      <c r="W41" s="114"/>
      <c r="X41" s="114"/>
      <c r="Z41" s="78"/>
    </row>
    <row r="42" spans="2:57" x14ac:dyDescent="0.25">
      <c r="B42" s="854"/>
      <c r="C42" s="852"/>
      <c r="D42" s="852"/>
      <c r="E42" s="854"/>
      <c r="F42" s="854"/>
      <c r="G42" s="854"/>
      <c r="H42" s="854"/>
      <c r="I42" s="854"/>
      <c r="J42" s="854"/>
      <c r="K42" s="854"/>
      <c r="L42" s="854"/>
      <c r="M42" s="854"/>
      <c r="N42" s="854"/>
      <c r="O42" s="854"/>
      <c r="P42" s="854"/>
      <c r="Q42" s="854"/>
      <c r="R42" s="854"/>
      <c r="Z42" s="78"/>
    </row>
    <row r="43" spans="2:57" x14ac:dyDescent="0.25">
      <c r="B43" s="284"/>
      <c r="C43" s="285"/>
      <c r="D43" s="285"/>
      <c r="E43" s="284"/>
      <c r="F43" s="284"/>
      <c r="G43" s="284"/>
      <c r="H43" s="284"/>
      <c r="I43" s="284"/>
      <c r="J43" s="284"/>
      <c r="K43" s="284"/>
      <c r="L43" s="284"/>
      <c r="M43" s="284"/>
      <c r="N43" s="284"/>
      <c r="O43" s="284"/>
      <c r="P43" s="284"/>
      <c r="Q43" s="284"/>
      <c r="R43" s="284"/>
      <c r="Z43" s="78"/>
    </row>
    <row r="44" spans="2:57" x14ac:dyDescent="0.25">
      <c r="B44" s="284"/>
      <c r="C44" s="285"/>
      <c r="D44" s="285"/>
      <c r="E44" s="284"/>
      <c r="F44" s="284"/>
      <c r="G44" s="284"/>
      <c r="H44" s="284"/>
      <c r="I44" s="284"/>
      <c r="J44" s="284"/>
      <c r="K44" s="284"/>
      <c r="L44" s="284"/>
      <c r="M44" s="284"/>
      <c r="N44" s="284"/>
      <c r="O44" s="284"/>
      <c r="P44" s="284"/>
      <c r="Q44" s="284"/>
      <c r="R44" s="284"/>
      <c r="Z44" s="78"/>
    </row>
    <row r="45" spans="2:57" x14ac:dyDescent="0.25">
      <c r="B45" s="284"/>
      <c r="C45" s="285"/>
      <c r="D45" s="287"/>
      <c r="E45" s="13"/>
      <c r="F45" s="13"/>
      <c r="G45" s="284"/>
      <c r="H45" s="284"/>
      <c r="I45" s="284"/>
      <c r="J45" s="284"/>
      <c r="K45" s="284"/>
      <c r="L45" s="284"/>
      <c r="M45" s="284"/>
      <c r="N45" s="284"/>
      <c r="O45" s="284"/>
      <c r="P45" s="284"/>
      <c r="Q45" s="284"/>
      <c r="R45" s="284"/>
      <c r="Z45" s="78"/>
    </row>
    <row r="46" spans="2:57" x14ac:dyDescent="0.25">
      <c r="B46" s="284"/>
      <c r="C46" s="285"/>
      <c r="D46" s="287"/>
      <c r="E46" s="270">
        <f>+C13</f>
        <v>1</v>
      </c>
      <c r="F46" s="13"/>
      <c r="G46" s="284"/>
      <c r="H46" s="284"/>
      <c r="I46" s="284"/>
      <c r="J46" s="284"/>
      <c r="K46" s="284"/>
      <c r="L46" s="284"/>
      <c r="M46" s="284"/>
      <c r="N46" s="284"/>
      <c r="O46" s="284"/>
      <c r="P46" s="284"/>
      <c r="Q46" s="284"/>
      <c r="R46" s="284"/>
      <c r="Z46" s="78"/>
    </row>
    <row r="47" spans="2:57" x14ac:dyDescent="0.25">
      <c r="B47" s="284"/>
      <c r="C47" s="285"/>
      <c r="D47" s="287"/>
      <c r="E47" s="270">
        <f>+C32</f>
        <v>17</v>
      </c>
      <c r="F47" s="13"/>
      <c r="G47" s="284"/>
      <c r="H47" s="284"/>
      <c r="I47" s="284"/>
      <c r="J47" s="284"/>
      <c r="K47" s="284"/>
      <c r="L47" s="284"/>
      <c r="M47" s="284"/>
      <c r="N47" s="284"/>
      <c r="O47" s="284"/>
      <c r="P47" s="284"/>
      <c r="Q47" s="284"/>
      <c r="R47" s="284"/>
      <c r="Z47" s="78"/>
    </row>
    <row r="48" spans="2:57" x14ac:dyDescent="0.25">
      <c r="B48" s="284"/>
      <c r="C48" s="285"/>
      <c r="D48" s="285"/>
      <c r="E48" s="286"/>
      <c r="F48" s="284"/>
      <c r="G48" s="284"/>
      <c r="H48" s="284"/>
      <c r="I48" s="284"/>
      <c r="J48" s="284"/>
      <c r="K48" s="284"/>
      <c r="L48" s="284"/>
      <c r="M48" s="284"/>
      <c r="N48" s="284"/>
      <c r="O48" s="284"/>
      <c r="P48" s="284"/>
      <c r="Q48" s="284"/>
      <c r="R48" s="284"/>
      <c r="Z48" s="78"/>
    </row>
    <row r="49" spans="2:26" x14ac:dyDescent="0.25">
      <c r="B49" s="284"/>
      <c r="C49" s="285"/>
      <c r="D49" s="285"/>
      <c r="E49" s="286"/>
      <c r="F49" s="284"/>
      <c r="G49" s="284"/>
      <c r="H49" s="284"/>
      <c r="I49" s="284"/>
      <c r="J49" s="284"/>
      <c r="K49" s="284"/>
      <c r="L49" s="284"/>
      <c r="M49" s="284"/>
      <c r="N49" s="284"/>
      <c r="O49" s="284"/>
      <c r="P49" s="284"/>
      <c r="Q49" s="284"/>
      <c r="R49" s="284"/>
      <c r="Z49" s="78"/>
    </row>
    <row r="50" spans="2:26" x14ac:dyDescent="0.25">
      <c r="B50" s="284"/>
      <c r="C50" s="285"/>
      <c r="D50" s="285"/>
      <c r="E50" s="286"/>
      <c r="F50" s="284"/>
      <c r="G50" s="284"/>
      <c r="H50" s="284"/>
      <c r="I50" s="284"/>
      <c r="J50" s="284"/>
      <c r="K50" s="284"/>
      <c r="L50" s="284"/>
      <c r="M50" s="284"/>
      <c r="N50" s="284"/>
      <c r="O50" s="284"/>
      <c r="P50" s="284"/>
      <c r="Q50" s="284"/>
      <c r="R50" s="284"/>
      <c r="Z50" s="78"/>
    </row>
    <row r="51" spans="2:26" x14ac:dyDescent="0.25">
      <c r="B51" s="284"/>
      <c r="C51" s="285"/>
      <c r="D51" s="285"/>
      <c r="E51" s="284"/>
      <c r="F51" s="284"/>
      <c r="G51" s="284"/>
      <c r="H51" s="284"/>
      <c r="I51" s="284"/>
      <c r="J51" s="284"/>
      <c r="K51" s="284"/>
      <c r="L51" s="284"/>
      <c r="M51" s="284"/>
      <c r="N51" s="284"/>
      <c r="O51" s="284"/>
      <c r="P51" s="284"/>
      <c r="Q51" s="284"/>
      <c r="R51" s="284"/>
      <c r="Z51" s="78"/>
    </row>
    <row r="52" spans="2:26" x14ac:dyDescent="0.25">
      <c r="B52" s="284"/>
      <c r="C52" s="285"/>
      <c r="D52" s="285"/>
      <c r="E52" s="284"/>
      <c r="F52" s="284"/>
      <c r="G52" s="284"/>
      <c r="H52" s="284"/>
      <c r="I52" s="284"/>
      <c r="J52" s="284"/>
      <c r="K52" s="284"/>
      <c r="L52" s="284"/>
      <c r="M52" s="284"/>
      <c r="N52" s="284"/>
      <c r="O52" s="284"/>
      <c r="P52" s="284"/>
      <c r="Q52" s="284"/>
      <c r="R52" s="284"/>
      <c r="Z52" s="78"/>
    </row>
    <row r="53" spans="2:26" x14ac:dyDescent="0.25">
      <c r="B53" s="284"/>
      <c r="C53" s="285"/>
      <c r="D53" s="285"/>
      <c r="E53" s="284"/>
      <c r="F53" s="284"/>
      <c r="G53" s="284"/>
      <c r="H53" s="284"/>
      <c r="I53" s="284"/>
      <c r="J53" s="284"/>
      <c r="K53" s="284"/>
      <c r="L53" s="284"/>
      <c r="M53" s="284"/>
      <c r="N53" s="284"/>
      <c r="O53" s="284"/>
      <c r="P53" s="284"/>
      <c r="Q53" s="284"/>
      <c r="R53" s="284"/>
      <c r="Z53" s="78"/>
    </row>
    <row r="54" spans="2:26" x14ac:dyDescent="0.25">
      <c r="B54" s="284"/>
      <c r="C54" s="285"/>
      <c r="D54" s="285"/>
      <c r="E54" s="284"/>
      <c r="F54" s="284"/>
      <c r="G54" s="284"/>
      <c r="H54" s="284"/>
      <c r="I54" s="284"/>
      <c r="J54" s="284"/>
      <c r="K54" s="284"/>
      <c r="L54" s="284"/>
      <c r="M54" s="284"/>
      <c r="N54" s="284"/>
      <c r="O54" s="284"/>
      <c r="P54" s="284"/>
      <c r="Q54" s="284"/>
      <c r="R54" s="284"/>
      <c r="Z54" s="78"/>
    </row>
    <row r="55" spans="2:26" x14ac:dyDescent="0.25">
      <c r="B55" s="284"/>
      <c r="C55" s="285"/>
      <c r="D55" s="285"/>
      <c r="E55" s="284"/>
      <c r="F55" s="284"/>
      <c r="G55" s="284"/>
      <c r="H55" s="284"/>
      <c r="I55" s="284"/>
      <c r="J55" s="284"/>
      <c r="K55" s="284"/>
      <c r="L55" s="284"/>
      <c r="M55" s="284"/>
      <c r="N55" s="284"/>
      <c r="O55" s="284"/>
      <c r="P55" s="284"/>
      <c r="Q55" s="284"/>
      <c r="R55" s="284"/>
      <c r="Z55" s="78"/>
    </row>
    <row r="56" spans="2:26" x14ac:dyDescent="0.25">
      <c r="B56" s="284"/>
      <c r="C56" s="285"/>
      <c r="D56" s="285"/>
      <c r="E56" s="284"/>
      <c r="F56" s="284"/>
      <c r="G56" s="284"/>
      <c r="H56" s="284"/>
      <c r="I56" s="284"/>
      <c r="J56" s="284"/>
      <c r="K56" s="284"/>
      <c r="L56" s="284"/>
      <c r="M56" s="284"/>
      <c r="N56" s="284"/>
      <c r="O56" s="284"/>
      <c r="P56" s="284"/>
      <c r="Q56" s="284"/>
      <c r="R56" s="284"/>
      <c r="Z56" s="78"/>
    </row>
    <row r="57" spans="2:26" x14ac:dyDescent="0.25">
      <c r="Z57" s="78"/>
    </row>
    <row r="58" spans="2:26" x14ac:dyDescent="0.25">
      <c r="Z58" s="78"/>
    </row>
    <row r="59" spans="2:26" x14ac:dyDescent="0.25">
      <c r="Z59" s="78"/>
    </row>
    <row r="60" spans="2:26" x14ac:dyDescent="0.25">
      <c r="Z60" s="78"/>
    </row>
    <row r="61" spans="2:26" x14ac:dyDescent="0.25">
      <c r="Z61" s="78"/>
    </row>
    <row r="62" spans="2:26" x14ac:dyDescent="0.25">
      <c r="Z62" s="78"/>
    </row>
    <row r="63" spans="2:26" x14ac:dyDescent="0.25">
      <c r="Z63" s="78"/>
    </row>
    <row r="64" spans="2:26" x14ac:dyDescent="0.25">
      <c r="Z64" s="78"/>
    </row>
    <row r="65" spans="26:26" x14ac:dyDescent="0.25">
      <c r="Z65" s="78"/>
    </row>
    <row r="66" spans="26:26" x14ac:dyDescent="0.25">
      <c r="Z66" s="78"/>
    </row>
    <row r="67" spans="26:26" x14ac:dyDescent="0.25">
      <c r="Z67" s="78"/>
    </row>
    <row r="68" spans="26:26" x14ac:dyDescent="0.25">
      <c r="Z68" s="78"/>
    </row>
    <row r="69" spans="26:26" x14ac:dyDescent="0.25">
      <c r="Z69" s="78"/>
    </row>
    <row r="70" spans="26:26" x14ac:dyDescent="0.25">
      <c r="Z70" s="78"/>
    </row>
    <row r="71" spans="26:26" x14ac:dyDescent="0.25">
      <c r="Z71" s="78"/>
    </row>
    <row r="72" spans="26:26" x14ac:dyDescent="0.25">
      <c r="Z72" s="78"/>
    </row>
    <row r="73" spans="26:26" x14ac:dyDescent="0.25">
      <c r="Z73" s="78"/>
    </row>
    <row r="74" spans="26:26" x14ac:dyDescent="0.25">
      <c r="Z74" s="78"/>
    </row>
    <row r="75" spans="26:26" x14ac:dyDescent="0.25">
      <c r="Z75" s="78"/>
    </row>
    <row r="76" spans="26:26" x14ac:dyDescent="0.25">
      <c r="Z76" s="78"/>
    </row>
    <row r="77" spans="26:26" x14ac:dyDescent="0.25">
      <c r="Z77" s="78"/>
    </row>
    <row r="78" spans="26:26" x14ac:dyDescent="0.25">
      <c r="Z78" s="78"/>
    </row>
    <row r="80" spans="26:26" x14ac:dyDescent="0.25">
      <c r="Z80" s="78"/>
    </row>
    <row r="82" spans="26:26" x14ac:dyDescent="0.25">
      <c r="Z82" s="78"/>
    </row>
    <row r="84" spans="26:26" x14ac:dyDescent="0.25">
      <c r="Z84" s="78"/>
    </row>
    <row r="86" spans="26:26" x14ac:dyDescent="0.25">
      <c r="Z86" s="78"/>
    </row>
    <row r="88" spans="26:26" x14ac:dyDescent="0.25">
      <c r="Z88" s="78"/>
    </row>
    <row r="90" spans="26:26" x14ac:dyDescent="0.25">
      <c r="Z90" s="78"/>
    </row>
    <row r="92" spans="26:26" x14ac:dyDescent="0.25">
      <c r="Z92" s="78"/>
    </row>
    <row r="93" spans="26:26" x14ac:dyDescent="0.25">
      <c r="Z93" s="3">
        <v>76</v>
      </c>
    </row>
    <row r="94" spans="26:26" x14ac:dyDescent="0.25">
      <c r="Z94" s="78">
        <v>77</v>
      </c>
    </row>
    <row r="95" spans="26:26" x14ac:dyDescent="0.25">
      <c r="Z95" s="3">
        <v>78</v>
      </c>
    </row>
  </sheetData>
  <sheetProtection algorithmName="SHA-512" hashValue="NTrdRURTQDGkJEA78XF2/CZPCk8Gj2piq+/9fu3EHMY+69GPBrRpPoT7dLnJ/Xe/XqK4kzv3TM9+5hv1GY5ycA==" saltValue="qgPXEpvmTtClltUG/mUJOw==" spinCount="100000" sheet="1" objects="1" scenarios="1"/>
  <protectedRanges>
    <protectedRange sqref="D13:G17 D19:G23 D25:G29 D31:G35 J13:Q17 J19:Q23 J25:Q29 J31:Q35" name="Intervalo1"/>
  </protectedRanges>
  <mergeCells count="34">
    <mergeCell ref="D17:E17"/>
    <mergeCell ref="C12:E12"/>
    <mergeCell ref="D13:E13"/>
    <mergeCell ref="D14:E14"/>
    <mergeCell ref="D15:E15"/>
    <mergeCell ref="D16:E16"/>
    <mergeCell ref="D23:E23"/>
    <mergeCell ref="C18:E18"/>
    <mergeCell ref="D19:E19"/>
    <mergeCell ref="D20:E20"/>
    <mergeCell ref="D21:E21"/>
    <mergeCell ref="D22:E22"/>
    <mergeCell ref="C30:E30"/>
    <mergeCell ref="C24:E24"/>
    <mergeCell ref="D25:E25"/>
    <mergeCell ref="D26:E26"/>
    <mergeCell ref="D27:E27"/>
    <mergeCell ref="D28:E28"/>
    <mergeCell ref="D29:E29"/>
    <mergeCell ref="D31:E31"/>
    <mergeCell ref="D32:E32"/>
    <mergeCell ref="D33:E33"/>
    <mergeCell ref="D34:E34"/>
    <mergeCell ref="D35:E35"/>
    <mergeCell ref="Q10:Q11"/>
    <mergeCell ref="C5:E5"/>
    <mergeCell ref="C7:I7"/>
    <mergeCell ref="F9:I9"/>
    <mergeCell ref="C6:G6"/>
    <mergeCell ref="D11:E11"/>
    <mergeCell ref="J10:K10"/>
    <mergeCell ref="L10:M10"/>
    <mergeCell ref="J9:M9"/>
    <mergeCell ref="N9:P9"/>
  </mergeCells>
  <phoneticPr fontId="90" type="noConversion"/>
  <conditionalFormatting sqref="D20:G23 D14:G17 D31:G35 D19:F19 D13:F13">
    <cfRule type="containsBlanks" dxfId="72" priority="26">
      <formula>LEN(TRIM(D13))=0</formula>
    </cfRule>
  </conditionalFormatting>
  <conditionalFormatting sqref="D26:G29 D25:F25">
    <cfRule type="containsBlanks" dxfId="71" priority="25">
      <formula>LEN(TRIM(D25))=0</formula>
    </cfRule>
  </conditionalFormatting>
  <conditionalFormatting sqref="Q31:Q35">
    <cfRule type="containsBlanks" dxfId="70" priority="9">
      <formula>LEN(TRIM(Q31))=0</formula>
    </cfRule>
  </conditionalFormatting>
  <conditionalFormatting sqref="J13:M17">
    <cfRule type="containsBlanks" dxfId="69" priority="24">
      <formula>LEN(TRIM(J13))=0</formula>
    </cfRule>
  </conditionalFormatting>
  <conditionalFormatting sqref="N13:O17">
    <cfRule type="containsBlanks" dxfId="68" priority="23">
      <formula>LEN(TRIM(N13))=0</formula>
    </cfRule>
  </conditionalFormatting>
  <conditionalFormatting sqref="P13:P17">
    <cfRule type="containsBlanks" dxfId="67" priority="22">
      <formula>LEN(TRIM(P13))=0</formula>
    </cfRule>
  </conditionalFormatting>
  <conditionalFormatting sqref="Q13:Q17">
    <cfRule type="containsBlanks" dxfId="66" priority="21">
      <formula>LEN(TRIM(Q13))=0</formula>
    </cfRule>
  </conditionalFormatting>
  <conditionalFormatting sqref="J19:M23">
    <cfRule type="containsBlanks" dxfId="65" priority="20">
      <formula>LEN(TRIM(J19))=0</formula>
    </cfRule>
  </conditionalFormatting>
  <conditionalFormatting sqref="N20:O23">
    <cfRule type="containsBlanks" dxfId="64" priority="19">
      <formula>LEN(TRIM(N20))=0</formula>
    </cfRule>
  </conditionalFormatting>
  <conditionalFormatting sqref="P19:P23">
    <cfRule type="containsBlanks" dxfId="63" priority="18">
      <formula>LEN(TRIM(P19))=0</formula>
    </cfRule>
  </conditionalFormatting>
  <conditionalFormatting sqref="Q19:Q23">
    <cfRule type="containsBlanks" dxfId="62" priority="17">
      <formula>LEN(TRIM(Q19))=0</formula>
    </cfRule>
  </conditionalFormatting>
  <conditionalFormatting sqref="J26:M29">
    <cfRule type="containsBlanks" dxfId="61" priority="16">
      <formula>LEN(TRIM(J26))=0</formula>
    </cfRule>
  </conditionalFormatting>
  <conditionalFormatting sqref="N26:O29">
    <cfRule type="containsBlanks" dxfId="60" priority="15">
      <formula>LEN(TRIM(N26))=0</formula>
    </cfRule>
  </conditionalFormatting>
  <conditionalFormatting sqref="P25:P29">
    <cfRule type="containsBlanks" dxfId="59" priority="14">
      <formula>LEN(TRIM(P25))=0</formula>
    </cfRule>
  </conditionalFormatting>
  <conditionalFormatting sqref="Q25:Q29">
    <cfRule type="containsBlanks" dxfId="58" priority="13">
      <formula>LEN(TRIM(Q25))=0</formula>
    </cfRule>
  </conditionalFormatting>
  <conditionalFormatting sqref="J32:M35">
    <cfRule type="containsBlanks" dxfId="57" priority="12">
      <formula>LEN(TRIM(J32))=0</formula>
    </cfRule>
  </conditionalFormatting>
  <conditionalFormatting sqref="N32:O35">
    <cfRule type="containsBlanks" dxfId="56" priority="11">
      <formula>LEN(TRIM(N32))=0</formula>
    </cfRule>
  </conditionalFormatting>
  <conditionalFormatting sqref="P31:P35">
    <cfRule type="containsBlanks" dxfId="55" priority="10">
      <formula>LEN(TRIM(P31))=0</formula>
    </cfRule>
  </conditionalFormatting>
  <conditionalFormatting sqref="G25">
    <cfRule type="containsBlanks" dxfId="54" priority="8">
      <formula>LEN(TRIM(G25))=0</formula>
    </cfRule>
  </conditionalFormatting>
  <conditionalFormatting sqref="G19">
    <cfRule type="containsBlanks" dxfId="53" priority="7">
      <formula>LEN(TRIM(G19))=0</formula>
    </cfRule>
  </conditionalFormatting>
  <conditionalFormatting sqref="G13">
    <cfRule type="containsBlanks" dxfId="52" priority="6">
      <formula>LEN(TRIM(G13))=0</formula>
    </cfRule>
  </conditionalFormatting>
  <conditionalFormatting sqref="J25:M25">
    <cfRule type="containsBlanks" dxfId="51" priority="5">
      <formula>LEN(TRIM(J25))=0</formula>
    </cfRule>
  </conditionalFormatting>
  <conditionalFormatting sqref="J31:M31">
    <cfRule type="containsBlanks" dxfId="50" priority="4">
      <formula>LEN(TRIM(J31))=0</formula>
    </cfRule>
  </conditionalFormatting>
  <conditionalFormatting sqref="N19:O19">
    <cfRule type="containsBlanks" dxfId="49" priority="3">
      <formula>LEN(TRIM(N19))=0</formula>
    </cfRule>
  </conditionalFormatting>
  <conditionalFormatting sqref="N25:O25">
    <cfRule type="containsBlanks" dxfId="48" priority="2">
      <formula>LEN(TRIM(N25))=0</formula>
    </cfRule>
  </conditionalFormatting>
  <conditionalFormatting sqref="N31:O31">
    <cfRule type="containsBlanks" dxfId="47" priority="1">
      <formula>LEN(TRIM(N31))=0</formula>
    </cfRule>
  </conditionalFormatting>
  <dataValidations count="2">
    <dataValidation type="list" allowBlank="1" showInputMessage="1" showErrorMessage="1" sqref="K13:K17 M13:M17 K19:K23 M19:M23 M25:M29 K31:K35 K25:K29 M31:M35" xr:uid="{00000000-0002-0000-0A00-000000000000}">
      <formula1>"2017, 2018, 2019, 2020, 2021, 2022"</formula1>
    </dataValidation>
    <dataValidation type="list" allowBlank="1" showInputMessage="1" showErrorMessage="1" sqref="J13:J17 L13:L17 J19:J23 L19:L23 L25:L29 J31:J35 J25:J29 L31:L35" xr:uid="{00000000-0002-0000-0A00-000001000000}">
      <formula1>"01, 02, 03, 04, 05, 06, 07, 08, 09, 10, 11, 12"</formula1>
    </dataValidation>
  </dataValidations>
  <hyperlinks>
    <hyperlink ref="J2" location="'0.Ajuda'!A1" display="Ajuda" xr:uid="{00000000-0004-0000-0A00-000000000000}"/>
    <hyperlink ref="L2" location="Home!A1" display="Home" xr:uid="{00000000-0004-0000-0A00-000001000000}"/>
    <hyperlink ref="D2" location="'10. Outras Despesas art. 7º'!A1" display="Outras Despesas" xr:uid="{00000000-0004-0000-0A00-000002000000}"/>
    <hyperlink ref="Q2" location="'11. Resumo e Forma de Financ.'!A1" display="Resumo da Operação" xr:uid="{00000000-0004-0000-0A00-000003000000}"/>
    <hyperlink ref="N2" location="'AP.2. Quadro de Despesa'!A1" display="Quadro de Despesa" xr:uid="{00000000-0004-0000-0A00-000004000000}"/>
  </hyperlinks>
  <pageMargins left="0.7" right="0.7" top="0.75" bottom="0.75" header="0.3" footer="0.3"/>
  <pageSetup paperSize="9" scale="6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2000000}">
          <x14:formula1>
            <xm:f>'Folha Base'!$G$5:$G$8</xm:f>
          </x14:formula1>
          <xm:sqref>Q13:Q17 Q19:Q23 Q25:Q29 Q31:Q35</xm:sqref>
        </x14:dataValidation>
        <x14:dataValidation type="list" allowBlank="1" showInputMessage="1" showErrorMessage="1" xr:uid="{00000000-0002-0000-0A00-000003000000}">
          <x14:formula1>
            <xm:f>'Folha Base'!$E$5:$E$10</xm:f>
          </x14:formula1>
          <xm:sqref>O13:O17 O25:O29 O19:O23 O31:O35</xm:sqref>
        </x14:dataValidation>
        <x14:dataValidation type="list" allowBlank="1" showInputMessage="1" showErrorMessage="1" xr:uid="{00000000-0002-0000-0A00-000004000000}">
          <x14:formula1>
            <xm:f>'Folha Base'!$C$5:$C$16</xm:f>
          </x14:formula1>
          <xm:sqref>N13:N17 N31:N35 N19:N23 N25:N29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114"/>
  <sheetViews>
    <sheetView showGridLines="0" topLeftCell="B1" zoomScale="85" zoomScaleNormal="85" workbookViewId="0">
      <selection activeCell="F2" sqref="F2"/>
    </sheetView>
  </sheetViews>
  <sheetFormatPr defaultRowHeight="15" x14ac:dyDescent="0.25"/>
  <cols>
    <col min="1" max="1" width="0" hidden="1" customWidth="1"/>
    <col min="2" max="2" width="2.7109375" customWidth="1"/>
    <col min="3" max="3" width="31.7109375" customWidth="1"/>
    <col min="4" max="4" width="25" customWidth="1"/>
    <col min="5" max="6" width="14.28515625" customWidth="1"/>
    <col min="7" max="7" width="13.85546875" customWidth="1"/>
    <col min="8" max="8" width="40" customWidth="1"/>
    <col min="9" max="9" width="18.85546875" customWidth="1"/>
    <col min="10" max="10" width="13.28515625" customWidth="1"/>
    <col min="11" max="11" width="13" customWidth="1"/>
    <col min="12" max="12" width="14.85546875" customWidth="1"/>
    <col min="13" max="13" width="4.5703125" customWidth="1"/>
    <col min="14" max="14" width="12.28515625" customWidth="1"/>
    <col min="15" max="15" width="14" customWidth="1"/>
    <col min="16" max="16" width="17.85546875" customWidth="1"/>
    <col min="17" max="17" width="4.5703125" customWidth="1"/>
    <col min="18" max="18" width="12" customWidth="1"/>
  </cols>
  <sheetData>
    <row r="1" spans="1:22" x14ac:dyDescent="0.25">
      <c r="A1" s="771"/>
      <c r="B1" s="771"/>
      <c r="C1" s="771"/>
      <c r="D1" s="771"/>
      <c r="E1" s="771"/>
      <c r="F1" s="771"/>
      <c r="G1" s="771"/>
      <c r="H1" s="771"/>
      <c r="I1" s="771"/>
      <c r="J1" s="771"/>
      <c r="K1" s="771"/>
      <c r="L1" s="771"/>
      <c r="M1" s="771"/>
      <c r="N1" s="771"/>
      <c r="O1" s="771"/>
      <c r="P1" s="771"/>
      <c r="Q1" s="771"/>
      <c r="R1" s="771"/>
      <c r="S1" s="771"/>
      <c r="T1" s="771"/>
    </row>
    <row r="2" spans="1:22" x14ac:dyDescent="0.25">
      <c r="A2" s="771"/>
      <c r="B2" s="635"/>
      <c r="C2" s="3"/>
      <c r="D2" s="1341" t="s">
        <v>359</v>
      </c>
      <c r="E2" s="3"/>
      <c r="F2" s="1342" t="s">
        <v>562</v>
      </c>
      <c r="G2" s="1343"/>
      <c r="H2" s="1343"/>
      <c r="I2" s="1343"/>
      <c r="J2" s="1343"/>
      <c r="K2" s="1343"/>
      <c r="L2" s="1343"/>
      <c r="M2" s="1343"/>
      <c r="N2" s="1343"/>
      <c r="O2" s="1343"/>
      <c r="P2" s="1343"/>
      <c r="Q2" s="1343"/>
      <c r="R2" s="1343"/>
      <c r="S2" s="1343"/>
      <c r="T2" s="1343"/>
      <c r="U2" s="4"/>
      <c r="V2" s="4"/>
    </row>
    <row r="3" spans="1:22" x14ac:dyDescent="0.25">
      <c r="A3" s="771"/>
      <c r="B3" s="635"/>
      <c r="C3" s="1343"/>
      <c r="D3" s="1343"/>
      <c r="E3" s="1343"/>
      <c r="F3" s="1343"/>
      <c r="G3" s="1343"/>
      <c r="H3" s="1343"/>
      <c r="I3" s="1343"/>
      <c r="J3" s="1343"/>
      <c r="K3" s="1343"/>
      <c r="L3" s="1343"/>
      <c r="M3" s="1343"/>
      <c r="N3" s="1343"/>
      <c r="O3" s="1343"/>
      <c r="P3" s="1343"/>
      <c r="Q3" s="1343"/>
      <c r="R3" s="1343"/>
      <c r="S3" s="1343"/>
      <c r="T3" s="1343"/>
      <c r="U3" s="4"/>
      <c r="V3" s="4"/>
    </row>
    <row r="4" spans="1:22" x14ac:dyDescent="0.25">
      <c r="A4" s="771"/>
      <c r="B4" s="635"/>
      <c r="C4" s="557"/>
      <c r="D4" s="557"/>
      <c r="E4" s="557"/>
      <c r="F4" s="557"/>
      <c r="G4" s="557"/>
      <c r="H4" s="557"/>
      <c r="I4" s="557"/>
      <c r="J4" s="557"/>
      <c r="K4" s="557"/>
      <c r="L4" s="557"/>
      <c r="M4" s="557"/>
      <c r="N4" s="557"/>
      <c r="O4" s="557"/>
      <c r="P4" s="557"/>
      <c r="Q4" s="557"/>
      <c r="R4" s="557"/>
      <c r="S4" s="1343"/>
      <c r="T4" s="1343"/>
      <c r="U4" s="4"/>
      <c r="V4" s="4"/>
    </row>
    <row r="5" spans="1:22" x14ac:dyDescent="0.25">
      <c r="A5" s="771"/>
      <c r="B5" s="1343"/>
      <c r="C5" s="1343"/>
      <c r="D5" s="1343"/>
      <c r="E5" s="1343"/>
      <c r="F5" s="1343"/>
      <c r="G5" s="1343"/>
      <c r="H5" s="1343"/>
      <c r="I5" s="1343"/>
      <c r="J5" s="1343"/>
      <c r="K5" s="1343"/>
      <c r="L5" s="1343"/>
      <c r="M5" s="1343"/>
      <c r="N5" s="1343"/>
      <c r="O5" s="1343"/>
      <c r="P5" s="1343"/>
      <c r="Q5" s="1343"/>
      <c r="R5" s="1343"/>
      <c r="S5" s="1343"/>
      <c r="T5" s="1343"/>
      <c r="U5" s="4"/>
      <c r="V5" s="4"/>
    </row>
    <row r="6" spans="1:22" x14ac:dyDescent="0.25">
      <c r="A6" s="771"/>
      <c r="B6" s="1343"/>
      <c r="C6" s="1343" t="s">
        <v>468</v>
      </c>
      <c r="D6" s="1344" t="str">
        <f>'1. Identificação Ben. Oper.'!D10:F10</f>
        <v>(atribuído pelo Balcão 2020 após submissão):</v>
      </c>
      <c r="E6" s="1345"/>
      <c r="F6" s="1345"/>
      <c r="G6" s="1345"/>
      <c r="H6" s="1343"/>
      <c r="I6" s="1343"/>
      <c r="J6" s="1343"/>
      <c r="K6" s="1343"/>
      <c r="L6" s="1343"/>
      <c r="M6" s="1343"/>
      <c r="N6" s="1343"/>
      <c r="O6" s="1343"/>
      <c r="P6" s="1343"/>
      <c r="Q6" s="1343"/>
      <c r="R6" s="1343"/>
      <c r="S6" s="1343"/>
      <c r="T6" s="1343"/>
      <c r="U6" s="4"/>
      <c r="V6" s="4"/>
    </row>
    <row r="7" spans="1:22" x14ac:dyDescent="0.25">
      <c r="A7" s="771"/>
      <c r="B7" s="1343"/>
      <c r="C7" s="1343" t="s">
        <v>469</v>
      </c>
      <c r="D7" s="1345" t="str">
        <f>IF('1. Identificação Ben. Oper.'!D12:H12="","Preencher a designação da candidatura/operação na Folha 1",'1. Identificação Ben. Oper.'!D12:H12)</f>
        <v>Preencher a designação da candidatura/operação na Folha 1</v>
      </c>
      <c r="E7" s="1345"/>
      <c r="F7" s="1345"/>
      <c r="G7" s="1345"/>
      <c r="H7" s="1345"/>
      <c r="I7" s="1345"/>
      <c r="J7" s="1343"/>
      <c r="K7" s="1343"/>
      <c r="L7" s="1343"/>
      <c r="M7" s="1343"/>
      <c r="N7" s="1343"/>
      <c r="O7" s="1343"/>
      <c r="P7" s="1343"/>
      <c r="Q7" s="1343"/>
      <c r="R7" s="1343"/>
      <c r="S7" s="1343"/>
      <c r="T7" s="1343"/>
      <c r="U7" s="4"/>
      <c r="V7" s="4"/>
    </row>
    <row r="8" spans="1:22" ht="15.75" thickBot="1" x14ac:dyDescent="0.3">
      <c r="A8" s="771"/>
      <c r="B8" s="1343"/>
      <c r="C8" s="1343" t="s">
        <v>257</v>
      </c>
      <c r="D8" s="1346" t="str">
        <f>IF('1. Identificação Ben. Oper.'!D11:H11="","Preencher a designação da entidade beneficiária na Folha 1",'1. Identificação Ben. Oper.'!D11:H11)</f>
        <v>Preencher a designação da entidade beneficiária na Folha 1</v>
      </c>
      <c r="E8" s="1345"/>
      <c r="F8" s="1345"/>
      <c r="G8" s="1345"/>
      <c r="H8" s="1345"/>
      <c r="I8" s="1345"/>
      <c r="J8" s="1343"/>
      <c r="K8" s="1343"/>
      <c r="L8" s="1343"/>
      <c r="M8" s="1343"/>
      <c r="N8" s="1343"/>
      <c r="O8" s="1343"/>
      <c r="P8" s="1343"/>
      <c r="Q8" s="1343"/>
      <c r="R8" s="1343"/>
      <c r="S8" s="1343"/>
      <c r="T8" s="1343"/>
      <c r="U8" s="4"/>
      <c r="V8" s="4"/>
    </row>
    <row r="9" spans="1:22" ht="40.5" customHeight="1" thickBot="1" x14ac:dyDescent="0.3">
      <c r="A9" s="771"/>
      <c r="B9" s="1343"/>
      <c r="C9" s="211" t="s">
        <v>701</v>
      </c>
      <c r="D9" s="1503"/>
      <c r="E9" s="1772" t="str">
        <f>IF(D9="","É da responsabilidade do beneficiário a escolha do tipo de subvenção que pretende para a operação","")</f>
        <v>É da responsabilidade do beneficiário a escolha do tipo de subvenção que pretende para a operação</v>
      </c>
      <c r="F9" s="1773"/>
      <c r="G9" s="1773"/>
      <c r="H9" s="1504" t="str">
        <f>IF(E9="","","A escolha deve ser efetuada após consulta das simulações detalhadas nas folhas 'AP.3. Apoio Reembolsável' e 'A.P.4. Apoio Não Reembolsável'")</f>
        <v>A escolha deve ser efetuada após consulta das simulações detalhadas nas folhas 'AP.3. Apoio Reembolsável' e 'A.P.4. Apoio Não Reembolsável'</v>
      </c>
      <c r="I9" s="1343"/>
      <c r="J9" s="1343"/>
      <c r="K9" s="1343"/>
      <c r="L9" s="1343"/>
      <c r="M9" s="1343"/>
      <c r="N9" s="1343"/>
      <c r="O9" s="1343"/>
      <c r="P9" s="1343"/>
      <c r="Q9" s="1343"/>
      <c r="R9" s="1343"/>
      <c r="S9" s="1343"/>
      <c r="T9" s="1343"/>
      <c r="U9" s="4"/>
      <c r="V9" s="4"/>
    </row>
    <row r="10" spans="1:22" ht="16.5" customHeight="1" x14ac:dyDescent="0.25">
      <c r="A10" s="771"/>
      <c r="B10" s="1343"/>
      <c r="C10" s="1347" t="s">
        <v>495</v>
      </c>
      <c r="D10" s="1347"/>
      <c r="E10" s="1774" t="str">
        <f>IF(D9="","",IF(D9="Não Reembolsável",'AP.4. Apoio Não Reemb. '!F51,IF(AND(D9="Reembolsável",'AP.3. Apoio Reembol.'!E11="Sim"),"É possível aplicar esta modalidade",IF(AND(D9="Reembolsável",'AP.3. Apoio Reembol.'!E11="Não"),'AP.3. Apoio Reembol.'!E11,""))))</f>
        <v/>
      </c>
      <c r="F10" s="1774"/>
      <c r="G10" s="1774"/>
      <c r="H10" s="1505" t="s">
        <v>702</v>
      </c>
      <c r="I10" s="1343"/>
      <c r="J10" s="1343"/>
      <c r="K10" s="1343"/>
      <c r="L10" s="1343"/>
      <c r="M10" s="1343"/>
      <c r="N10" s="1343"/>
      <c r="O10" s="1343"/>
      <c r="P10" s="1343"/>
      <c r="Q10" s="1343"/>
      <c r="R10" s="1343"/>
      <c r="S10" s="1343"/>
      <c r="T10" s="1343"/>
      <c r="U10" s="4"/>
      <c r="V10" s="4"/>
    </row>
    <row r="11" spans="1:22" ht="16.5" customHeight="1" x14ac:dyDescent="0.25">
      <c r="A11" s="771"/>
      <c r="B11" s="1343"/>
      <c r="C11" s="1347"/>
      <c r="D11" s="1347"/>
      <c r="E11" s="1497"/>
      <c r="F11" s="1497"/>
      <c r="G11" s="1497"/>
      <c r="H11" s="1506" t="s">
        <v>703</v>
      </c>
      <c r="I11" s="1343"/>
      <c r="J11" s="1343"/>
      <c r="K11" s="1343"/>
      <c r="L11" s="1343"/>
      <c r="M11" s="1343"/>
      <c r="N11" s="1343"/>
      <c r="O11" s="1343"/>
      <c r="P11" s="1343"/>
      <c r="Q11" s="1343"/>
      <c r="R11" s="1343"/>
      <c r="S11" s="1343"/>
      <c r="T11" s="1343"/>
      <c r="U11" s="4"/>
      <c r="V11" s="4"/>
    </row>
    <row r="12" spans="1:22" ht="41.25" thickBot="1" x14ac:dyDescent="0.3">
      <c r="A12" s="771"/>
      <c r="B12" s="1343"/>
      <c r="C12" s="1343"/>
      <c r="D12" s="1343"/>
      <c r="E12" s="1343"/>
      <c r="F12" s="1343"/>
      <c r="G12" s="1343"/>
      <c r="H12" s="566"/>
      <c r="I12" s="789" t="s">
        <v>365</v>
      </c>
      <c r="J12" s="790" t="s">
        <v>491</v>
      </c>
      <c r="K12" s="790" t="s">
        <v>493</v>
      </c>
      <c r="L12" s="790" t="s">
        <v>492</v>
      </c>
      <c r="M12" s="1343"/>
      <c r="N12" s="790" t="s">
        <v>479</v>
      </c>
      <c r="O12" s="790" t="s">
        <v>500</v>
      </c>
      <c r="P12" s="790" t="s">
        <v>481</v>
      </c>
      <c r="Q12" s="1343"/>
      <c r="R12" s="790" t="s">
        <v>480</v>
      </c>
      <c r="S12" s="1343"/>
      <c r="T12" s="1343"/>
      <c r="U12" s="4"/>
      <c r="V12" s="4"/>
    </row>
    <row r="13" spans="1:22" x14ac:dyDescent="0.25">
      <c r="A13" s="771"/>
      <c r="B13" s="1343"/>
      <c r="C13" s="1343" t="s">
        <v>470</v>
      </c>
      <c r="D13" s="1349" t="str">
        <f>IF('1. Identificação Ben. Oper.'!D41="","",'1. Identificação Ben. Oper.'!D41)</f>
        <v/>
      </c>
      <c r="E13" s="1343"/>
      <c r="F13" s="1343"/>
      <c r="G13" s="1770" t="s">
        <v>490</v>
      </c>
      <c r="H13" s="791" t="s">
        <v>186</v>
      </c>
      <c r="I13" s="792" t="str">
        <f>IF($D$9="","",IF($D$9="Reembolsável",'AP.3. Apoio Reembol.'!D21,IF($D$9="Não Reembolsável",'AP.4. Apoio Não Reemb. '!D21,"")))</f>
        <v/>
      </c>
      <c r="J13" s="792" t="str">
        <f>IF($D$9="","",IF($D$9="Reembolsável",'AP.3. Apoio Reembol.'!E21,IF($D$9="Não Reembolsável",'AP.4. Apoio Não Reemb. '!E21,"")))</f>
        <v/>
      </c>
      <c r="K13" s="792" t="str">
        <f>IF($D$9="","",IF($D$9="Reembolsável",'AP.3. Apoio Reembol.'!F21,IF($D$9="Não Reembolsável",'AP.4. Apoio Não Reemb. '!F21,"")))</f>
        <v/>
      </c>
      <c r="L13" s="792" t="str">
        <f>IF($D$9="","",IF($D$9="Reembolsável",'AP.3. Apoio Reembol.'!G21,IF($D$9="Não Reembolsável",'AP.4. Apoio Não Reemb. '!G21,"")))</f>
        <v/>
      </c>
      <c r="M13" s="1343"/>
      <c r="N13" s="1350"/>
      <c r="O13" s="1351" t="str">
        <f>IF($D$9="","",IF($D$9="Reembolsável",0.95,IF($D$9="Não Reembolsável",'AP.4. Apoio Não Reemb. '!$E$47,"")))</f>
        <v/>
      </c>
      <c r="P13" s="1352" t="str">
        <f>IF($D$9="","",IF($D$9="Reembolsável","Reembolsável",IF($D$9="Não Reembolsável","Não Reembolsável","")))</f>
        <v/>
      </c>
      <c r="Q13" s="1343"/>
      <c r="R13" s="1350"/>
      <c r="S13" s="1343"/>
      <c r="T13" s="1343"/>
      <c r="U13" s="4"/>
      <c r="V13" s="4"/>
    </row>
    <row r="14" spans="1:22" x14ac:dyDescent="0.25">
      <c r="A14" s="771"/>
      <c r="B14" s="1343"/>
      <c r="C14" s="1343" t="s">
        <v>487</v>
      </c>
      <c r="D14" s="1349" t="str">
        <f>IF('1. Identificação Ben. Oper.'!D72="","",'1. Identificação Ben. Oper.'!D72)</f>
        <v/>
      </c>
      <c r="E14" s="1343"/>
      <c r="F14" s="1343"/>
      <c r="G14" s="1770"/>
      <c r="H14" s="783" t="s">
        <v>187</v>
      </c>
      <c r="I14" s="772" t="str">
        <f>IF($D$9="","",IF($D$9="Reembolsável",'AP.3. Apoio Reembol.'!D22,IF($D$9="Não Reembolsável",'AP.4. Apoio Não Reemb. '!D22,"")))</f>
        <v/>
      </c>
      <c r="J14" s="772" t="str">
        <f>IF($D$9="","",IF($D$9="Reembolsável",'AP.3. Apoio Reembol.'!E22,IF($D$9="Não Reembolsável",'AP.4. Apoio Não Reemb. '!E22,"")))</f>
        <v/>
      </c>
      <c r="K14" s="773" t="str">
        <f>IF($D$9="","",IF($D$9="Reembolsável",'AP.3. Apoio Reembol.'!F22,IF($D$9="Não Reembolsável",'AP.4. Apoio Não Reemb. '!F22,"")))</f>
        <v/>
      </c>
      <c r="L14" s="772" t="str">
        <f>IF($D$9="","",IF($D$9="Reembolsável",'AP.3. Apoio Reembol.'!G22,IF($D$9="Não Reembolsável",'AP.4. Apoio Não Reemb. '!G22,"")))</f>
        <v/>
      </c>
      <c r="M14" s="1343"/>
      <c r="N14" s="1350"/>
      <c r="O14" s="1353" t="str">
        <f>IF($D$9="","",IF($D$9="Reembolsável",0.95,IF($D$9="Não Reembolsável",'AP.4. Apoio Não Reemb. '!$E$47,"")))</f>
        <v/>
      </c>
      <c r="P14" s="1354" t="str">
        <f t="shared" ref="P14:P21" si="0">IF($D$9="","",IF($D$9="Reembolsável","Reembolsável",IF($D$9="Não Reembolsável","Não Reembolsável","")))</f>
        <v/>
      </c>
      <c r="Q14" s="1343"/>
      <c r="R14" s="1350"/>
      <c r="S14" s="1343"/>
      <c r="T14" s="1343"/>
      <c r="U14" s="4"/>
      <c r="V14" s="4"/>
    </row>
    <row r="15" spans="1:22" x14ac:dyDescent="0.25">
      <c r="A15" s="771"/>
      <c r="B15" s="1343"/>
      <c r="C15" s="4"/>
      <c r="D15" s="4"/>
      <c r="E15" s="1343"/>
      <c r="F15" s="1343"/>
      <c r="G15" s="1770"/>
      <c r="H15" s="784" t="s">
        <v>190</v>
      </c>
      <c r="I15" s="785" t="str">
        <f>IF($D$9="","",IF($D$9="Reembolsável",'AP.3. Apoio Reembol.'!D23,IF($D$9="Não Reembolsável",'AP.4. Apoio Não Reemb. '!D23,"")))</f>
        <v/>
      </c>
      <c r="J15" s="785" t="str">
        <f>IF($D$9="","",IF($D$9="Reembolsável",'AP.3. Apoio Reembol.'!E23,IF($D$9="Não Reembolsável",'AP.4. Apoio Não Reemb. '!E23,"")))</f>
        <v/>
      </c>
      <c r="K15" s="785" t="str">
        <f>IF($D$9="","",IF($D$9="Reembolsável",'AP.3. Apoio Reembol.'!F23,IF($D$9="Não Reembolsável",'AP.4. Apoio Não Reemb. '!F23,"")))</f>
        <v/>
      </c>
      <c r="L15" s="785" t="str">
        <f>IF($D$9="","",IF($D$9="Reembolsável",'AP.3. Apoio Reembol.'!G23,IF($D$9="Não Reembolsável",'AP.4. Apoio Não Reemb. '!G23,"")))</f>
        <v/>
      </c>
      <c r="M15" s="1343"/>
      <c r="N15" s="1350"/>
      <c r="O15" s="1355" t="str">
        <f>IF($D$9="","",IF($D$9="Reembolsável",0.95,IF($D$9="Não Reembolsável",'AP.4. Apoio Não Reemb. '!$E$47,"")))</f>
        <v/>
      </c>
      <c r="P15" s="1356" t="str">
        <f t="shared" si="0"/>
        <v/>
      </c>
      <c r="Q15" s="1343"/>
      <c r="R15" s="1350"/>
      <c r="S15" s="1343"/>
      <c r="T15" s="1343"/>
      <c r="U15" s="4"/>
      <c r="V15" s="4"/>
    </row>
    <row r="16" spans="1:22" x14ac:dyDescent="0.25">
      <c r="A16" s="771"/>
      <c r="B16" s="1343"/>
      <c r="C16" s="1343" t="s">
        <v>501</v>
      </c>
      <c r="D16" s="1357" t="str">
        <f>'AP.2. Quadro de Despesa'!O8</f>
        <v/>
      </c>
      <c r="E16" s="1343"/>
      <c r="F16" s="1343"/>
      <c r="G16" s="1770"/>
      <c r="H16" s="783" t="s">
        <v>188</v>
      </c>
      <c r="I16" s="772" t="str">
        <f>IF($D$9="","",IF($D$9="Reembolsável",'AP.3. Apoio Reembol.'!D24,IF($D$9="Não Reembolsável",'AP.4. Apoio Não Reemb. '!D24,"")))</f>
        <v/>
      </c>
      <c r="J16" s="772" t="str">
        <f>IF($D$9="","",IF($D$9="Reembolsável",'AP.3. Apoio Reembol.'!E24,IF($D$9="Não Reembolsável",'AP.4. Apoio Não Reemb. '!E24,"")))</f>
        <v/>
      </c>
      <c r="K16" s="773" t="str">
        <f>IF($D$9="","",IF($D$9="Reembolsável",'AP.3. Apoio Reembol.'!F24,IF($D$9="Não Reembolsável",'AP.4. Apoio Não Reemb. '!F24,"")))</f>
        <v/>
      </c>
      <c r="L16" s="772" t="str">
        <f>IF($D$9="","",IF($D$9="Reembolsável",'AP.3. Apoio Reembol.'!G24,IF($D$9="Não Reembolsável",'AP.4. Apoio Não Reemb. '!G24,"")))</f>
        <v/>
      </c>
      <c r="M16" s="1343"/>
      <c r="N16" s="1350"/>
      <c r="O16" s="1353" t="str">
        <f>IF($D$9="","",IF($D$9="Reembolsável",0.95,IF($D$9="Não Reembolsável",'AP.4. Apoio Não Reemb. '!$E$47,"")))</f>
        <v/>
      </c>
      <c r="P16" s="1354" t="str">
        <f t="shared" si="0"/>
        <v/>
      </c>
      <c r="Q16" s="1343"/>
      <c r="R16" s="1350"/>
      <c r="S16" s="1343"/>
      <c r="T16" s="1343"/>
      <c r="U16" s="4"/>
      <c r="V16" s="4"/>
    </row>
    <row r="17" spans="1:22" x14ac:dyDescent="0.25">
      <c r="A17" s="771"/>
      <c r="B17" s="1343"/>
      <c r="C17" s="1343" t="s">
        <v>502</v>
      </c>
      <c r="D17" s="1357" t="str">
        <f>'AP.2. Quadro de Despesa'!O10</f>
        <v/>
      </c>
      <c r="E17" s="1343"/>
      <c r="F17" s="1343"/>
      <c r="G17" s="1770"/>
      <c r="H17" s="784" t="s">
        <v>189</v>
      </c>
      <c r="I17" s="785" t="str">
        <f>IF($D$9="","",IF($D$9="Reembolsável",'AP.3. Apoio Reembol.'!D25,IF($D$9="Não Reembolsável",'AP.4. Apoio Não Reemb. '!D25,"")))</f>
        <v/>
      </c>
      <c r="J17" s="785" t="str">
        <f>IF($D$9="","",IF($D$9="Reembolsável",'AP.3. Apoio Reembol.'!E25,IF($D$9="Não Reembolsável",'AP.4. Apoio Não Reemb. '!E25,"")))</f>
        <v/>
      </c>
      <c r="K17" s="785" t="str">
        <f>IF($D$9="","",IF($D$9="Reembolsável",'AP.3. Apoio Reembol.'!F25,IF($D$9="Não Reembolsável",'AP.4. Apoio Não Reemb. '!F25,"")))</f>
        <v/>
      </c>
      <c r="L17" s="785" t="str">
        <f>IF($D$9="","",IF($D$9="Reembolsável",'AP.3. Apoio Reembol.'!G25,IF($D$9="Não Reembolsável",'AP.4. Apoio Não Reemb. '!G25,"")))</f>
        <v/>
      </c>
      <c r="M17" s="1343"/>
      <c r="N17" s="1350"/>
      <c r="O17" s="1355" t="str">
        <f>IF($D$9="","",IF($D$9="Reembolsável",0.95,IF($D$9="Não Reembolsável",'AP.4. Apoio Não Reemb. '!$E$47,"")))</f>
        <v/>
      </c>
      <c r="P17" s="1356" t="str">
        <f t="shared" si="0"/>
        <v/>
      </c>
      <c r="Q17" s="1343"/>
      <c r="R17" s="1350"/>
      <c r="S17" s="1343"/>
      <c r="T17" s="1343"/>
      <c r="U17" s="4"/>
      <c r="V17" s="4"/>
    </row>
    <row r="18" spans="1:22" x14ac:dyDescent="0.25">
      <c r="A18" s="771"/>
      <c r="B18" s="1343"/>
      <c r="C18" s="1347" t="s">
        <v>598</v>
      </c>
      <c r="D18" s="1348"/>
      <c r="E18" s="1343"/>
      <c r="F18" s="1343"/>
      <c r="G18" s="1771" t="s">
        <v>489</v>
      </c>
      <c r="H18" s="782" t="s">
        <v>191</v>
      </c>
      <c r="I18" s="774" t="str">
        <f>IF($D$9="","",IF($D$9="Reembolsável",'AP.3. Apoio Reembol.'!D26,IF($D$9="Não Reembolsável",'AP.4. Apoio Não Reemb. '!D26,"")))</f>
        <v/>
      </c>
      <c r="J18" s="774" t="str">
        <f>IF($D$9="","",IF($D$9="Reembolsável",'AP.3. Apoio Reembol.'!E26,IF($D$9="Não Reembolsável",'AP.4. Apoio Não Reemb. '!E26,"")))</f>
        <v/>
      </c>
      <c r="K18" s="773" t="str">
        <f>IF($D$9="","",IF($D$9="Reembolsável",'AP.3. Apoio Reembol.'!F26,IF($D$9="Não Reembolsável",'AP.4. Apoio Não Reemb. '!F26,"")))</f>
        <v/>
      </c>
      <c r="L18" s="774" t="str">
        <f>IF($D$9="","",IF($D$9="Reembolsável",'AP.3. Apoio Reembol.'!G26,IF($D$9="Não Reembolsável",'AP.4. Apoio Não Reemb. '!G26,"")))</f>
        <v/>
      </c>
      <c r="M18" s="1343"/>
      <c r="N18" s="1350"/>
      <c r="O18" s="1353" t="str">
        <f>IF($D$9="","",IF($D$9="Reembolsável",0.95,IF($D$9="Não Reembolsável",'AP.4. Apoio Não Reemb. '!$E$47,"")))</f>
        <v/>
      </c>
      <c r="P18" s="1354" t="str">
        <f t="shared" si="0"/>
        <v/>
      </c>
      <c r="Q18" s="1343"/>
      <c r="R18" s="1350"/>
      <c r="S18" s="1343"/>
      <c r="T18" s="1343"/>
      <c r="U18" s="4"/>
      <c r="V18" s="4"/>
    </row>
    <row r="19" spans="1:22" x14ac:dyDescent="0.25">
      <c r="A19" s="771"/>
      <c r="B19" s="1343"/>
      <c r="C19" s="4"/>
      <c r="D19" s="4"/>
      <c r="E19" s="1343"/>
      <c r="F19" s="1343"/>
      <c r="G19" s="1771"/>
      <c r="H19" s="786" t="s">
        <v>192</v>
      </c>
      <c r="I19" s="787" t="str">
        <f>IF($D$9="","",IF($D$9="Reembolsável",'AP.3. Apoio Reembol.'!D27,IF($D$9="Não Reembolsável",'AP.4. Apoio Não Reemb. '!D27,"")))</f>
        <v/>
      </c>
      <c r="J19" s="787" t="str">
        <f>IF($D$9="","",IF($D$9="Reembolsável",'AP.3. Apoio Reembol.'!E27,IF($D$9="Não Reembolsável",'AP.4. Apoio Não Reemb. '!E27,"")))</f>
        <v/>
      </c>
      <c r="K19" s="788" t="str">
        <f>IF($D$9="","",IF($D$9="Reembolsável",'AP.3. Apoio Reembol.'!F27,IF($D$9="Não Reembolsável",'AP.4. Apoio Não Reemb. '!F27,"")))</f>
        <v/>
      </c>
      <c r="L19" s="787" t="str">
        <f>IF($D$9="","",IF($D$9="Reembolsável",'AP.3. Apoio Reembol.'!G27,IF($D$9="Não Reembolsável",'AP.4. Apoio Não Reemb. '!G27,"")))</f>
        <v/>
      </c>
      <c r="M19" s="1343"/>
      <c r="N19" s="1350"/>
      <c r="O19" s="1355" t="str">
        <f>IF($D$9="","",IF($D$9="Reembolsável",0.95,IF($D$9="Não Reembolsável",'AP.4. Apoio Não Reemb. '!$E$47,"")))</f>
        <v/>
      </c>
      <c r="P19" s="1356" t="str">
        <f t="shared" si="0"/>
        <v/>
      </c>
      <c r="Q19" s="1343"/>
      <c r="R19" s="1350"/>
      <c r="S19" s="1343"/>
      <c r="T19" s="1343"/>
      <c r="U19" s="4"/>
      <c r="V19" s="4"/>
    </row>
    <row r="20" spans="1:22" ht="15.75" thickBot="1" x14ac:dyDescent="0.3">
      <c r="A20" s="771"/>
      <c r="B20" s="1343"/>
      <c r="C20" s="4"/>
      <c r="D20" s="4"/>
      <c r="E20" s="1343"/>
      <c r="F20" s="1343"/>
      <c r="G20" s="1343"/>
      <c r="H20" s="775" t="s">
        <v>193</v>
      </c>
      <c r="I20" s="795" t="str">
        <f>IF($D$9="","",IF($D$9="Reembolsável",'AP.3. Apoio Reembol.'!D28,IF($D$9="Não Reembolsável",'AP.4. Apoio Não Reemb. '!D28,"")))</f>
        <v/>
      </c>
      <c r="J20" s="795" t="str">
        <f>IF($D$9="","",IF($D$9="Reembolsável",'AP.3. Apoio Reembol.'!E28,IF($D$9="Não Reembolsável",'AP.4. Apoio Não Reemb. '!E28,"")))</f>
        <v/>
      </c>
      <c r="K20" s="795" t="str">
        <f>IF($D$9="","",IF($D$9="Reembolsável",'AP.3. Apoio Reembol.'!F28,IF($D$9="Não Reembolsável",'AP.4. Apoio Não Reemb. '!F28,"")))</f>
        <v/>
      </c>
      <c r="L20" s="795" t="str">
        <f>IF($D$9="","",IF($D$9="Reembolsável",'AP.3. Apoio Reembol.'!G28,IF($D$9="Não Reembolsável",'AP.4. Apoio Não Reemb. '!G28,"")))</f>
        <v/>
      </c>
      <c r="M20" s="1343"/>
      <c r="N20" s="1350"/>
      <c r="O20" s="1353" t="str">
        <f>IF($D$9="","",IF($D$9="Reembolsável",0.95,IF($D$9="Não Reembolsável",0.85,"")))</f>
        <v/>
      </c>
      <c r="P20" s="1354" t="str">
        <f>IF($D$9="","",IF($D$9="Reembolsável","Não Reembolsável",IF($D$9="Não Reembolsável","Não Reembolsável","")))</f>
        <v/>
      </c>
      <c r="Q20" s="1343"/>
      <c r="R20" s="1350"/>
      <c r="S20" s="1343"/>
      <c r="T20" s="1343"/>
      <c r="U20" s="4"/>
      <c r="V20" s="4"/>
    </row>
    <row r="21" spans="1:22" ht="24.75" thickBot="1" x14ac:dyDescent="0.3">
      <c r="A21" s="771"/>
      <c r="B21" s="1343"/>
      <c r="C21" s="1358" t="s">
        <v>471</v>
      </c>
      <c r="D21" s="1359" t="str">
        <f>IF('AP.5. Critérios de seleção e MP'!J12=0,"",'AP.5. Critérios de seleção e MP'!J12)</f>
        <v/>
      </c>
      <c r="E21" s="1343"/>
      <c r="F21" s="1343"/>
      <c r="G21" s="1343"/>
      <c r="H21" s="776" t="s">
        <v>488</v>
      </c>
      <c r="I21" s="795" t="str">
        <f>IF($D$9="","",IF($D$9="Reembolsável",'AP.3. Apoio Reembol.'!D29,IF($D$9="Não Reembolsável",'AP.4. Apoio Não Reemb. '!D29,"")))</f>
        <v/>
      </c>
      <c r="J21" s="795" t="str">
        <f>IF($D$9="","",IF($D$9="Reembolsável",'AP.3. Apoio Reembol.'!E29,IF($D$9="Não Reembolsável",'AP.4. Apoio Não Reemb. '!E29,"")))</f>
        <v/>
      </c>
      <c r="K21" s="795" t="str">
        <f>IF($D$9="","",IF($D$9="Reembolsável",'AP.3. Apoio Reembol.'!F29,IF($D$9="Não Reembolsável",'AP.4. Apoio Não Reemb. '!F29,"")))</f>
        <v/>
      </c>
      <c r="L21" s="795" t="str">
        <f>IF($D$9="","",IF($D$9="Reembolsável",'AP.3. Apoio Reembol.'!G29,IF($D$9="Não Reembolsável",'AP.4. Apoio Não Reemb. '!G29,"")))</f>
        <v/>
      </c>
      <c r="M21" s="1343"/>
      <c r="N21" s="1350"/>
      <c r="O21" s="1360" t="str">
        <f>IF($D$9="","",IF($D$9="Reembolsável",0.95,IF($D$9="Não Reembolsável",'AP.4. Apoio Não Reemb. '!$E$47,"")))</f>
        <v/>
      </c>
      <c r="P21" s="1361" t="str">
        <f t="shared" si="0"/>
        <v/>
      </c>
      <c r="Q21" s="1343"/>
      <c r="R21" s="1350"/>
      <c r="S21" s="1343"/>
      <c r="T21" s="1343"/>
      <c r="U21" s="4"/>
      <c r="V21" s="4"/>
    </row>
    <row r="22" spans="1:22" ht="36" customHeight="1" thickBot="1" x14ac:dyDescent="0.3">
      <c r="A22" s="771"/>
      <c r="B22" s="1343"/>
      <c r="C22" s="1362"/>
      <c r="D22" s="1363" t="str">
        <f>IF(D21="","",IF(D21=0,"",IF(D21&lt;0,"ERRO: inferior a zero!",IF(D21&lt;0.3,"Candidatura NÃO cumpre o critério de elegibilidade!!!",IF(D21&gt;=0.3,"Candidatura Elegível! Cumpre o critério de elegibilidade.","")))))</f>
        <v/>
      </c>
      <c r="E22" s="1343"/>
      <c r="F22" s="1343"/>
      <c r="G22" s="1343"/>
      <c r="H22" s="1080" t="s">
        <v>33</v>
      </c>
      <c r="I22" s="777">
        <f>SUM(I13:I21)</f>
        <v>0</v>
      </c>
      <c r="J22" s="777">
        <f t="shared" ref="J22:L22" si="1">SUM(J13:J21)</f>
        <v>0</v>
      </c>
      <c r="K22" s="777">
        <f t="shared" si="1"/>
        <v>0</v>
      </c>
      <c r="L22" s="777">
        <f t="shared" si="1"/>
        <v>0</v>
      </c>
      <c r="M22" s="1343"/>
      <c r="N22" s="777" t="str">
        <f>IF($D$9="","",IF($D$9="Reembolsável",'AP.3. Apoio Reembol.'!G43,IF($D$9="Não Reembolsável",'AP.4. Apoio Não Reemb. '!$G$54,"")))</f>
        <v/>
      </c>
      <c r="O22" s="1364" t="str">
        <f>IF(D9="","",IF(J22=0,"",N22/J22))</f>
        <v/>
      </c>
      <c r="P22" s="1343"/>
      <c r="Q22" s="1343"/>
      <c r="R22" s="777" t="str">
        <f>IF(D9="","",IF(J22=0,"",J22-N22))</f>
        <v/>
      </c>
      <c r="S22" s="1343"/>
      <c r="T22" s="1343"/>
      <c r="U22" s="4"/>
      <c r="V22" s="4"/>
    </row>
    <row r="23" spans="1:22" ht="15.75" thickBot="1" x14ac:dyDescent="0.3">
      <c r="A23" s="771"/>
      <c r="B23" s="1343"/>
      <c r="C23" s="1343"/>
      <c r="D23" s="1343"/>
      <c r="E23" s="1343"/>
      <c r="F23" s="1343"/>
      <c r="G23" s="1343"/>
      <c r="H23" s="1343"/>
      <c r="I23" s="1343"/>
      <c r="J23" s="1343"/>
      <c r="K23" s="1343"/>
      <c r="L23" s="1343"/>
      <c r="M23" s="1343"/>
      <c r="N23" s="1343"/>
      <c r="O23" s="1343"/>
      <c r="P23" s="1343"/>
      <c r="Q23" s="1343"/>
      <c r="R23" s="1343"/>
      <c r="S23" s="1343"/>
      <c r="T23" s="1343"/>
      <c r="U23" s="4"/>
      <c r="V23" s="4"/>
    </row>
    <row r="24" spans="1:22" ht="24" customHeight="1" thickBot="1" x14ac:dyDescent="0.3">
      <c r="A24" s="771"/>
      <c r="B24" s="1343"/>
      <c r="C24" s="211" t="s">
        <v>494</v>
      </c>
      <c r="D24" s="1365" t="str">
        <f>IF('AP.5. Critérios de seleção e MP'!U30=0,"",'AP.5. Critérios de seleção e MP'!U30)</f>
        <v/>
      </c>
      <c r="E24" s="1343"/>
      <c r="F24" s="1343"/>
      <c r="G24" s="1343"/>
      <c r="H24" s="1343"/>
      <c r="I24" s="1343"/>
      <c r="J24" s="1343"/>
      <c r="K24" s="1343"/>
      <c r="L24" s="1343"/>
      <c r="M24" s="1343"/>
      <c r="N24" s="1343"/>
      <c r="O24" s="1343"/>
      <c r="P24" s="1343"/>
      <c r="Q24" s="1343"/>
      <c r="R24" s="1343"/>
      <c r="S24" s="1343"/>
      <c r="T24" s="1343"/>
      <c r="U24" s="4"/>
      <c r="V24" s="4"/>
    </row>
    <row r="25" spans="1:22" ht="33.75" customHeight="1" thickBot="1" x14ac:dyDescent="0.3">
      <c r="A25" s="771"/>
      <c r="B25" s="1343"/>
      <c r="C25" s="1366"/>
      <c r="D25" s="1363" t="str">
        <f>IF(D24="","",IF(D24&lt;0,"ERRO: inferior a zero!",IF(D24&lt;2.5,"Mérito inferior a 2,5 pontos. Candidatura NÃO pode obter financiamento!",IF(D24&gt;=2.5,"Mérito igual ou superior a 2,5 pontos. Candidatura pode obter financiamento!",""))))</f>
        <v/>
      </c>
      <c r="E25" s="1343"/>
      <c r="F25" s="1343"/>
      <c r="G25" s="1343"/>
      <c r="H25" s="1343"/>
      <c r="I25" s="1343"/>
      <c r="J25" s="1343"/>
      <c r="K25" s="1367"/>
      <c r="L25" s="1368"/>
      <c r="M25" s="1368" t="s">
        <v>704</v>
      </c>
      <c r="N25" s="794" t="str">
        <f>IF($D$9="","",IF($D$9="Reembolsável",'AP.3. Apoio Reembol.'!G41,IF($D$9="Não Reembolsável",0,"")))</f>
        <v/>
      </c>
      <c r="O25" s="1369" t="str">
        <f>IF(D9="É OBRIGATÓRIO preencher a forma de financiamento na Folha 1","",IF(D9="Reembolsável","  Consultar Plano de Reembolsos",""))</f>
        <v/>
      </c>
      <c r="P25" s="1367"/>
      <c r="Q25" s="1343"/>
      <c r="R25" s="1343"/>
      <c r="S25" s="1343"/>
      <c r="T25" s="1343"/>
      <c r="U25" s="4"/>
      <c r="V25" s="4"/>
    </row>
    <row r="26" spans="1:22" ht="30.75" customHeight="1" thickBot="1" x14ac:dyDescent="0.3">
      <c r="A26" s="771"/>
      <c r="B26" s="1343"/>
      <c r="C26" s="1343"/>
      <c r="D26" s="1343"/>
      <c r="E26" s="1343"/>
      <c r="F26" s="1343"/>
      <c r="G26" s="1343"/>
      <c r="H26" s="1343"/>
      <c r="I26" s="1343"/>
      <c r="J26" s="1343"/>
      <c r="K26" s="1370"/>
      <c r="L26" s="1371"/>
      <c r="M26" s="1371" t="s">
        <v>705</v>
      </c>
      <c r="N26" s="793" t="str">
        <f>IF($D$9="","",IF($D$9="Reembolsável",'AP.3. Apoio Reembol.'!G42,IF($D$9="Não Reembolsável",'AP.4. Apoio Não Reemb. '!G54,"")))</f>
        <v/>
      </c>
      <c r="O26" s="1343"/>
      <c r="P26" s="1343"/>
      <c r="Q26" s="1343"/>
      <c r="R26" s="1343"/>
      <c r="S26" s="1343"/>
      <c r="T26" s="1343"/>
      <c r="U26" s="4"/>
      <c r="V26" s="4"/>
    </row>
    <row r="27" spans="1:22" x14ac:dyDescent="0.25">
      <c r="A27" s="771"/>
      <c r="B27" s="1343"/>
      <c r="C27" s="1343"/>
      <c r="D27" s="1343"/>
      <c r="E27" s="1343"/>
      <c r="F27" s="1343"/>
      <c r="G27" s="1343"/>
      <c r="H27" s="1343"/>
      <c r="I27" s="1343"/>
      <c r="J27" s="1343"/>
      <c r="K27" s="1343"/>
      <c r="L27" s="1343"/>
      <c r="M27" s="1343"/>
      <c r="N27" s="1343"/>
      <c r="O27" s="1343"/>
      <c r="P27" s="1343"/>
      <c r="Q27" s="1343"/>
      <c r="R27" s="1343"/>
      <c r="S27" s="1343"/>
      <c r="T27" s="1343"/>
      <c r="U27" s="4"/>
      <c r="V27" s="4"/>
    </row>
    <row r="28" spans="1:22" x14ac:dyDescent="0.25">
      <c r="A28" s="771"/>
      <c r="B28" s="1343"/>
      <c r="C28" s="1343"/>
      <c r="D28" s="1343"/>
      <c r="E28" s="1343"/>
      <c r="F28" s="1343"/>
      <c r="G28" s="1343"/>
      <c r="H28" s="1343"/>
      <c r="I28" s="1343"/>
      <c r="J28" s="1343"/>
      <c r="K28" s="1343"/>
      <c r="L28" s="1343"/>
      <c r="M28" s="1343"/>
      <c r="N28" s="1343"/>
      <c r="O28" s="1343"/>
      <c r="P28" s="1343"/>
      <c r="Q28" s="1343"/>
      <c r="R28" s="1343"/>
      <c r="S28" s="1343"/>
      <c r="T28" s="1343"/>
      <c r="U28" s="4"/>
      <c r="V28" s="4"/>
    </row>
    <row r="29" spans="1:22" x14ac:dyDescent="0.25">
      <c r="A29" s="771"/>
      <c r="B29" s="1343"/>
      <c r="C29" s="1393" t="s">
        <v>472</v>
      </c>
      <c r="D29" s="1343"/>
      <c r="E29" s="1343"/>
      <c r="F29" s="1343"/>
      <c r="G29" s="1343"/>
      <c r="H29" s="1343"/>
      <c r="I29" s="1343"/>
      <c r="J29" s="1343"/>
      <c r="K29" s="1343"/>
      <c r="L29" s="1343"/>
      <c r="M29" s="1343"/>
      <c r="N29" s="1343"/>
      <c r="O29" s="1343"/>
      <c r="P29" s="1343"/>
      <c r="Q29" s="1343"/>
      <c r="R29" s="1343"/>
      <c r="S29" s="1343"/>
      <c r="T29" s="1343"/>
      <c r="U29" s="4"/>
      <c r="V29" s="4"/>
    </row>
    <row r="30" spans="1:22" x14ac:dyDescent="0.25">
      <c r="B30" s="4"/>
      <c r="C30" s="211"/>
      <c r="D30" s="211"/>
      <c r="E30" s="211"/>
      <c r="F30" s="211"/>
      <c r="G30" s="211"/>
      <c r="H30" s="211"/>
      <c r="I30" s="1343"/>
      <c r="J30" s="4"/>
      <c r="K30" s="4"/>
      <c r="L30" s="4"/>
      <c r="M30" s="4"/>
      <c r="N30" s="4"/>
      <c r="O30" s="4"/>
      <c r="P30" s="4"/>
      <c r="Q30" s="4"/>
      <c r="R30" s="4"/>
      <c r="S30" s="4"/>
      <c r="T30" s="4"/>
      <c r="U30" s="4"/>
      <c r="V30" s="4"/>
    </row>
    <row r="31" spans="1:22" ht="24" x14ac:dyDescent="0.25">
      <c r="B31" s="4"/>
      <c r="C31" s="1372" t="s">
        <v>472</v>
      </c>
      <c r="D31" s="1373" t="s">
        <v>473</v>
      </c>
      <c r="E31" s="1373" t="s">
        <v>474</v>
      </c>
      <c r="F31" s="1373" t="s">
        <v>476</v>
      </c>
      <c r="G31" s="1373" t="s">
        <v>475</v>
      </c>
      <c r="H31" s="1373" t="s">
        <v>477</v>
      </c>
      <c r="I31" s="1373" t="s">
        <v>477</v>
      </c>
      <c r="J31" s="4"/>
      <c r="K31" s="4"/>
      <c r="L31" s="4"/>
      <c r="M31" s="4"/>
      <c r="N31" s="4"/>
      <c r="O31" s="4"/>
      <c r="P31" s="4"/>
      <c r="Q31" s="4"/>
      <c r="R31" s="4"/>
      <c r="S31" s="4"/>
      <c r="T31" s="4"/>
      <c r="U31" s="4"/>
      <c r="V31" s="4"/>
    </row>
    <row r="32" spans="1:22" x14ac:dyDescent="0.25">
      <c r="B32" s="4"/>
      <c r="C32" s="1374" t="s">
        <v>454</v>
      </c>
      <c r="D32" s="1375"/>
      <c r="E32" s="1376">
        <f>'AP.2. Quadro de Despesa'!L18</f>
        <v>0</v>
      </c>
      <c r="F32" s="1376">
        <f>'AP.2. Quadro de Despesa'!M18</f>
        <v>0</v>
      </c>
      <c r="G32" s="1376">
        <f>'AP.2. Quadro de Despesa'!N18</f>
        <v>0</v>
      </c>
      <c r="H32" s="1377">
        <f>E32+F32+G32</f>
        <v>0</v>
      </c>
      <c r="I32" s="1377">
        <f>'AP.2. Quadro de Despesa'!F18</f>
        <v>0</v>
      </c>
      <c r="J32" s="4"/>
      <c r="K32" s="4"/>
      <c r="L32" s="4"/>
      <c r="M32" s="4"/>
      <c r="N32" s="4"/>
      <c r="O32" s="4"/>
      <c r="P32" s="4"/>
      <c r="Q32" s="4"/>
      <c r="R32" s="4"/>
      <c r="S32" s="4"/>
      <c r="T32" s="4"/>
      <c r="U32" s="4"/>
      <c r="V32" s="4"/>
    </row>
    <row r="33" spans="2:22" x14ac:dyDescent="0.25">
      <c r="B33" s="4"/>
      <c r="C33" s="1374" t="s">
        <v>455</v>
      </c>
      <c r="D33" s="1375"/>
      <c r="E33" s="1376">
        <f>'AP.2. Quadro de Despesa'!L138</f>
        <v>0</v>
      </c>
      <c r="F33" s="1376">
        <f>'AP.2. Quadro de Despesa'!M138</f>
        <v>0</v>
      </c>
      <c r="G33" s="1376">
        <f>'AP.2. Quadro de Despesa'!N138</f>
        <v>0</v>
      </c>
      <c r="H33" s="1377">
        <f t="shared" ref="H33:H34" si="2">E33+F33+G33</f>
        <v>0</v>
      </c>
      <c r="I33" s="1377">
        <f>'AP.2. Quadro de Despesa'!F138</f>
        <v>0</v>
      </c>
      <c r="J33" s="4"/>
      <c r="K33" s="4"/>
      <c r="L33" s="4"/>
      <c r="M33" s="4"/>
      <c r="N33" s="4"/>
      <c r="O33" s="4"/>
      <c r="P33" s="4"/>
      <c r="Q33" s="4"/>
      <c r="R33" s="4"/>
      <c r="S33" s="4"/>
      <c r="T33" s="4"/>
      <c r="U33" s="4"/>
      <c r="V33" s="4"/>
    </row>
    <row r="34" spans="2:22" x14ac:dyDescent="0.25">
      <c r="B34" s="4"/>
      <c r="C34" s="1374" t="s">
        <v>478</v>
      </c>
      <c r="D34" s="1375"/>
      <c r="E34" s="1376">
        <f>'AP.2. Quadro de Despesa'!L144</f>
        <v>0</v>
      </c>
      <c r="F34" s="1376">
        <f>'AP.2. Quadro de Despesa'!M144</f>
        <v>0</v>
      </c>
      <c r="G34" s="1376">
        <f>'AP.2. Quadro de Despesa'!N144</f>
        <v>0</v>
      </c>
      <c r="H34" s="1377">
        <f t="shared" si="2"/>
        <v>0</v>
      </c>
      <c r="I34" s="1377">
        <f>'AP.2. Quadro de Despesa'!F144</f>
        <v>0</v>
      </c>
      <c r="J34" s="4"/>
      <c r="K34" s="4"/>
      <c r="L34" s="4"/>
      <c r="M34" s="4"/>
      <c r="N34" s="4"/>
      <c r="O34" s="4"/>
      <c r="P34" s="4"/>
      <c r="Q34" s="4"/>
      <c r="R34" s="4"/>
      <c r="S34" s="4"/>
      <c r="T34" s="4"/>
      <c r="U34" s="4"/>
      <c r="V34" s="4"/>
    </row>
    <row r="35" spans="2:22" x14ac:dyDescent="0.25">
      <c r="B35" s="4"/>
      <c r="C35" s="1378" t="s">
        <v>45</v>
      </c>
      <c r="D35" s="1372"/>
      <c r="E35" s="1379">
        <f t="shared" ref="E35:G35" si="3">SUM(E32:E34)</f>
        <v>0</v>
      </c>
      <c r="F35" s="1379">
        <f t="shared" si="3"/>
        <v>0</v>
      </c>
      <c r="G35" s="1379">
        <f t="shared" si="3"/>
        <v>0</v>
      </c>
      <c r="H35" s="1379">
        <f>SUM(H32:H34)</f>
        <v>0</v>
      </c>
      <c r="I35" s="1379">
        <f>SUM(I32:I34)</f>
        <v>0</v>
      </c>
      <c r="J35" s="4"/>
      <c r="K35" s="4"/>
      <c r="L35" s="4"/>
      <c r="M35" s="4"/>
      <c r="N35" s="4"/>
      <c r="O35" s="4"/>
      <c r="P35" s="4"/>
      <c r="Q35" s="4"/>
      <c r="R35" s="4"/>
      <c r="S35" s="4"/>
      <c r="T35" s="4"/>
      <c r="U35" s="4"/>
      <c r="V35" s="4"/>
    </row>
    <row r="36" spans="2:22" x14ac:dyDescent="0.25">
      <c r="B36" s="4"/>
      <c r="C36" s="4"/>
      <c r="D36" s="4"/>
      <c r="E36" s="4"/>
      <c r="F36" s="4"/>
      <c r="G36" s="4"/>
      <c r="H36" s="4"/>
      <c r="I36" s="1343"/>
      <c r="J36" s="4"/>
      <c r="K36" s="4"/>
      <c r="L36" s="4"/>
      <c r="M36" s="4"/>
      <c r="N36" s="4"/>
      <c r="O36" s="4"/>
      <c r="P36" s="4"/>
      <c r="Q36" s="4"/>
      <c r="R36" s="4"/>
      <c r="S36" s="4"/>
      <c r="T36" s="4"/>
      <c r="U36" s="4"/>
      <c r="V36" s="4"/>
    </row>
    <row r="37" spans="2:22" x14ac:dyDescent="0.25">
      <c r="B37" s="4"/>
      <c r="C37" s="4"/>
      <c r="D37" s="4"/>
      <c r="E37" s="4"/>
      <c r="F37" s="4"/>
      <c r="G37" s="4"/>
      <c r="H37" s="4"/>
      <c r="I37" s="1343"/>
      <c r="J37" s="4"/>
      <c r="K37" s="4"/>
      <c r="L37" s="4"/>
      <c r="M37" s="4"/>
      <c r="N37" s="4"/>
      <c r="O37" s="4"/>
      <c r="P37" s="4"/>
      <c r="Q37" s="4"/>
      <c r="R37" s="4"/>
      <c r="S37" s="4"/>
      <c r="T37" s="4"/>
      <c r="U37" s="4"/>
      <c r="V37" s="4"/>
    </row>
    <row r="38" spans="2:22" x14ac:dyDescent="0.25">
      <c r="B38" s="4"/>
      <c r="C38" s="1392" t="s">
        <v>486</v>
      </c>
      <c r="D38" s="4"/>
      <c r="E38" s="4"/>
      <c r="F38" s="4"/>
      <c r="G38" s="4"/>
      <c r="H38" s="4"/>
      <c r="I38" s="4"/>
      <c r="J38" s="4"/>
      <c r="K38" s="4"/>
      <c r="L38" s="4"/>
      <c r="M38" s="4"/>
      <c r="N38" s="4"/>
      <c r="O38" s="4"/>
      <c r="P38" s="4"/>
      <c r="Q38" s="4"/>
      <c r="R38" s="4"/>
      <c r="S38" s="4"/>
      <c r="T38" s="4"/>
      <c r="U38" s="4"/>
      <c r="V38" s="4"/>
    </row>
    <row r="39" spans="2:22" x14ac:dyDescent="0.25">
      <c r="B39" s="4"/>
      <c r="C39" s="4"/>
      <c r="D39" s="4"/>
      <c r="E39" s="4"/>
      <c r="F39" s="4"/>
      <c r="G39" s="4"/>
      <c r="H39" s="4"/>
      <c r="I39" s="4"/>
      <c r="J39" s="4"/>
      <c r="K39" s="4"/>
      <c r="L39" s="4"/>
      <c r="M39" s="4"/>
      <c r="N39" s="4"/>
      <c r="O39" s="4"/>
      <c r="P39" s="4"/>
      <c r="Q39" s="4"/>
      <c r="R39" s="4"/>
      <c r="S39" s="4"/>
      <c r="T39" s="4"/>
      <c r="U39" s="4"/>
      <c r="V39" s="4"/>
    </row>
    <row r="40" spans="2:22" x14ac:dyDescent="0.25">
      <c r="B40" s="4"/>
      <c r="C40" s="1372" t="s">
        <v>486</v>
      </c>
      <c r="D40" s="1372" t="s">
        <v>482</v>
      </c>
      <c r="E40" s="4"/>
      <c r="F40" s="4"/>
      <c r="G40" s="4"/>
      <c r="H40" s="4"/>
      <c r="I40" s="4"/>
      <c r="J40" s="4"/>
      <c r="K40" s="4"/>
      <c r="L40" s="4"/>
      <c r="M40" s="4"/>
      <c r="N40" s="4"/>
      <c r="O40" s="4"/>
      <c r="P40" s="4"/>
      <c r="Q40" s="4"/>
      <c r="R40" s="4"/>
      <c r="S40" s="4"/>
      <c r="T40" s="4"/>
      <c r="U40" s="4"/>
      <c r="V40" s="4"/>
    </row>
    <row r="41" spans="2:22" ht="72" x14ac:dyDescent="0.25">
      <c r="B41" s="4"/>
      <c r="C41" s="1380" t="s">
        <v>526</v>
      </c>
      <c r="D41" s="1381">
        <f>SUMIF('AP.2. Quadro de Despesa'!$H$19:$H$169,C41,'AP.2. Quadro de Despesa'!$L$19:$L$169)</f>
        <v>0</v>
      </c>
      <c r="E41" s="4"/>
      <c r="F41" s="4"/>
      <c r="G41" s="4"/>
      <c r="H41" s="4"/>
      <c r="I41" s="4"/>
      <c r="J41" s="4"/>
      <c r="K41" s="4"/>
      <c r="L41" s="4"/>
      <c r="M41" s="4"/>
      <c r="N41" s="4"/>
      <c r="O41" s="4"/>
      <c r="P41" s="4"/>
      <c r="Q41" s="4"/>
      <c r="R41" s="4"/>
      <c r="S41" s="4"/>
      <c r="T41" s="4"/>
      <c r="U41" s="4"/>
      <c r="V41" s="4"/>
    </row>
    <row r="42" spans="2:22" ht="24" x14ac:dyDescent="0.25">
      <c r="B42" s="4"/>
      <c r="C42" s="1380" t="s">
        <v>467</v>
      </c>
      <c r="D42" s="1381">
        <f>SUMIF('AP.2. Quadro de Despesa'!$H$19:$H$169,C42,'AP.2. Quadro de Despesa'!$L$19:$L$169)</f>
        <v>0</v>
      </c>
      <c r="E42" s="4"/>
      <c r="F42" s="4"/>
      <c r="G42" s="4"/>
      <c r="H42" s="4"/>
      <c r="I42" s="4"/>
      <c r="J42" s="4"/>
      <c r="K42" s="4"/>
      <c r="L42" s="4"/>
      <c r="M42" s="4"/>
      <c r="N42" s="4"/>
      <c r="O42" s="4"/>
      <c r="P42" s="4"/>
      <c r="Q42" s="4"/>
      <c r="R42" s="4"/>
      <c r="S42" s="4"/>
      <c r="T42" s="4"/>
      <c r="U42" s="4"/>
      <c r="V42" s="4"/>
    </row>
    <row r="43" spans="2:22" ht="36" x14ac:dyDescent="0.25">
      <c r="B43" s="4"/>
      <c r="C43" s="1380" t="s">
        <v>483</v>
      </c>
      <c r="D43" s="1381">
        <f>SUMIF('AP.2. Quadro de Despesa'!$H$19:$H$169,C43,'AP.2. Quadro de Despesa'!$L$19:$L$169)</f>
        <v>0</v>
      </c>
      <c r="E43" s="4"/>
      <c r="F43" s="4"/>
      <c r="G43" s="4"/>
      <c r="H43" s="4"/>
      <c r="I43" s="4"/>
      <c r="J43" s="4"/>
      <c r="K43" s="4"/>
      <c r="L43" s="4"/>
      <c r="M43" s="4"/>
      <c r="N43" s="4"/>
      <c r="O43" s="4"/>
      <c r="P43" s="4"/>
      <c r="Q43" s="4"/>
      <c r="R43" s="4"/>
      <c r="S43" s="4"/>
      <c r="T43" s="4"/>
      <c r="U43" s="4"/>
      <c r="V43" s="4"/>
    </row>
    <row r="44" spans="2:22" ht="24" x14ac:dyDescent="0.25">
      <c r="B44" s="4"/>
      <c r="C44" s="1380" t="s">
        <v>484</v>
      </c>
      <c r="D44" s="1381">
        <f>SUMIF('AP.2. Quadro de Despesa'!$H$19:$H$169,C44,'AP.2. Quadro de Despesa'!$L$19:$L$169)</f>
        <v>0</v>
      </c>
      <c r="E44" s="4"/>
      <c r="F44" s="4"/>
      <c r="G44" s="4"/>
      <c r="H44" s="4"/>
      <c r="I44" s="4"/>
      <c r="J44" s="4"/>
      <c r="K44" s="4"/>
      <c r="L44" s="4"/>
      <c r="M44" s="4"/>
      <c r="N44" s="4"/>
      <c r="O44" s="4"/>
      <c r="P44" s="4"/>
      <c r="Q44" s="4"/>
      <c r="R44" s="4"/>
      <c r="S44" s="4"/>
      <c r="T44" s="4"/>
      <c r="U44" s="4"/>
      <c r="V44" s="4"/>
    </row>
    <row r="45" spans="2:22" ht="60" x14ac:dyDescent="0.25">
      <c r="B45" s="4"/>
      <c r="C45" s="1380" t="s">
        <v>485</v>
      </c>
      <c r="D45" s="1381">
        <f>SUMIF('AP.2. Quadro de Despesa'!$H$19:$H$169,C45,'AP.2. Quadro de Despesa'!$L$19:$L$169)</f>
        <v>0</v>
      </c>
      <c r="E45" s="4"/>
      <c r="F45" s="4"/>
      <c r="G45" s="4"/>
      <c r="H45" s="4"/>
      <c r="I45" s="4"/>
      <c r="J45" s="4"/>
      <c r="K45" s="4"/>
      <c r="L45" s="4"/>
      <c r="M45" s="4"/>
      <c r="N45" s="4"/>
      <c r="O45" s="4"/>
      <c r="P45" s="4"/>
      <c r="Q45" s="4"/>
      <c r="R45" s="4"/>
      <c r="S45" s="4"/>
      <c r="T45" s="4"/>
      <c r="U45" s="4"/>
      <c r="V45" s="4"/>
    </row>
    <row r="46" spans="2:22" x14ac:dyDescent="0.25">
      <c r="B46" s="4"/>
      <c r="C46" s="1378" t="s">
        <v>45</v>
      </c>
      <c r="D46" s="1382">
        <f>SUM(D41:D45)</f>
        <v>0</v>
      </c>
      <c r="E46" s="4"/>
      <c r="F46" s="4"/>
      <c r="G46" s="4"/>
      <c r="H46" s="4"/>
      <c r="I46" s="4"/>
      <c r="J46" s="4"/>
      <c r="K46" s="4"/>
      <c r="L46" s="4"/>
      <c r="M46" s="4"/>
      <c r="N46" s="4"/>
      <c r="O46" s="4"/>
      <c r="P46" s="4"/>
      <c r="Q46" s="4"/>
      <c r="R46" s="4"/>
      <c r="S46" s="4"/>
      <c r="T46" s="4"/>
      <c r="U46" s="4"/>
      <c r="V46" s="4"/>
    </row>
    <row r="47" spans="2:22" x14ac:dyDescent="0.25">
      <c r="B47" s="4"/>
      <c r="C47" s="4"/>
      <c r="D47" s="4"/>
      <c r="E47" s="4"/>
      <c r="F47" s="4"/>
      <c r="G47" s="4"/>
      <c r="H47" s="4"/>
      <c r="I47" s="4"/>
      <c r="J47" s="4"/>
      <c r="K47" s="4"/>
      <c r="L47" s="4"/>
      <c r="M47" s="4"/>
      <c r="N47" s="4"/>
      <c r="O47" s="4"/>
      <c r="P47" s="4"/>
      <c r="Q47" s="4"/>
      <c r="R47" s="4"/>
      <c r="S47" s="4"/>
      <c r="T47" s="4"/>
      <c r="U47" s="4"/>
      <c r="V47" s="4"/>
    </row>
    <row r="48" spans="2:22" x14ac:dyDescent="0.25">
      <c r="B48" s="4"/>
      <c r="C48" s="4"/>
      <c r="D48" s="4"/>
      <c r="E48" s="4"/>
      <c r="F48" s="4"/>
      <c r="G48" s="4"/>
      <c r="H48" s="4"/>
      <c r="I48" s="4"/>
      <c r="J48" s="4"/>
      <c r="K48" s="4"/>
      <c r="L48" s="4"/>
      <c r="M48" s="4"/>
      <c r="N48" s="4"/>
      <c r="O48" s="4"/>
      <c r="P48" s="4"/>
      <c r="Q48" s="4"/>
      <c r="R48" s="4"/>
      <c r="S48" s="4"/>
      <c r="T48" s="4"/>
      <c r="U48" s="4"/>
      <c r="V48" s="4"/>
    </row>
    <row r="49" spans="2:22" x14ac:dyDescent="0.25">
      <c r="B49" s="4"/>
      <c r="C49" s="4"/>
      <c r="D49" s="4"/>
      <c r="E49" s="4"/>
      <c r="F49" s="4"/>
      <c r="G49" s="4"/>
      <c r="H49" s="4"/>
      <c r="I49" s="4"/>
      <c r="J49" s="4"/>
      <c r="K49" s="4"/>
      <c r="L49" s="4"/>
      <c r="M49" s="4"/>
      <c r="N49" s="4"/>
      <c r="O49" s="4"/>
      <c r="P49" s="4"/>
      <c r="Q49" s="4"/>
      <c r="R49" s="4"/>
      <c r="S49" s="4"/>
      <c r="T49" s="4"/>
      <c r="U49" s="4"/>
      <c r="V49" s="4"/>
    </row>
    <row r="50" spans="2:22" x14ac:dyDescent="0.25">
      <c r="B50" s="4"/>
      <c r="C50" s="4"/>
      <c r="D50" s="4"/>
      <c r="E50" s="4"/>
      <c r="F50" s="4"/>
      <c r="G50" s="4"/>
      <c r="H50" s="4"/>
      <c r="I50" s="4"/>
      <c r="J50" s="4"/>
      <c r="K50" s="4"/>
      <c r="L50" s="4"/>
      <c r="M50" s="4"/>
      <c r="N50" s="4"/>
      <c r="O50" s="4"/>
      <c r="P50" s="4"/>
      <c r="Q50" s="4"/>
      <c r="R50" s="4"/>
      <c r="S50" s="4"/>
      <c r="T50" s="4"/>
      <c r="U50" s="4"/>
      <c r="V50" s="4"/>
    </row>
    <row r="51" spans="2:22" x14ac:dyDescent="0.25">
      <c r="B51" s="4"/>
      <c r="C51" s="4"/>
      <c r="D51" s="4"/>
      <c r="E51" s="4"/>
      <c r="F51" s="4"/>
      <c r="G51" s="4"/>
      <c r="H51" s="4"/>
      <c r="I51" s="4"/>
      <c r="J51" s="4"/>
      <c r="K51" s="4"/>
      <c r="L51" s="4"/>
      <c r="M51" s="4"/>
      <c r="N51" s="4"/>
      <c r="O51" s="4"/>
      <c r="P51" s="4"/>
      <c r="Q51" s="4"/>
      <c r="R51" s="4"/>
      <c r="S51" s="4"/>
      <c r="T51" s="4"/>
      <c r="U51" s="4"/>
      <c r="V51" s="4"/>
    </row>
    <row r="52" spans="2:22" x14ac:dyDescent="0.25">
      <c r="B52" s="4"/>
      <c r="C52" s="4"/>
      <c r="D52" s="4"/>
      <c r="E52" s="4"/>
      <c r="F52" s="4"/>
      <c r="G52" s="4"/>
      <c r="H52" s="4"/>
      <c r="I52" s="4"/>
      <c r="J52" s="4"/>
      <c r="K52" s="4"/>
      <c r="L52" s="4"/>
      <c r="M52" s="4"/>
      <c r="N52" s="4"/>
      <c r="O52" s="4"/>
      <c r="P52" s="4"/>
      <c r="Q52" s="4"/>
      <c r="R52" s="4"/>
      <c r="S52" s="4"/>
      <c r="T52" s="4"/>
      <c r="U52" s="4"/>
      <c r="V52" s="4"/>
    </row>
    <row r="53" spans="2:22" x14ac:dyDescent="0.25">
      <c r="B53" s="4"/>
      <c r="C53" s="4"/>
      <c r="D53" s="4"/>
      <c r="E53" s="4"/>
      <c r="F53" s="4"/>
      <c r="G53" s="4"/>
      <c r="H53" s="4"/>
      <c r="I53" s="4"/>
      <c r="J53" s="4"/>
      <c r="K53" s="4"/>
      <c r="L53" s="4"/>
      <c r="M53" s="4"/>
      <c r="N53" s="4"/>
      <c r="O53" s="4"/>
      <c r="P53" s="4"/>
      <c r="Q53" s="4"/>
      <c r="R53" s="4"/>
      <c r="S53" s="4"/>
      <c r="T53" s="4"/>
      <c r="U53" s="4"/>
      <c r="V53" s="4"/>
    </row>
    <row r="54" spans="2:22" x14ac:dyDescent="0.25">
      <c r="B54" s="4"/>
      <c r="C54" s="4"/>
      <c r="D54" s="4"/>
      <c r="E54" s="4"/>
      <c r="F54" s="4"/>
      <c r="G54" s="4"/>
      <c r="H54" s="4"/>
      <c r="I54" s="4"/>
      <c r="J54" s="4"/>
      <c r="K54" s="4"/>
      <c r="L54" s="4"/>
      <c r="M54" s="4"/>
      <c r="N54" s="4"/>
      <c r="O54" s="4"/>
      <c r="P54" s="4"/>
      <c r="Q54" s="4"/>
      <c r="R54" s="4"/>
      <c r="S54" s="4"/>
      <c r="T54" s="4"/>
      <c r="U54" s="4"/>
      <c r="V54" s="4"/>
    </row>
    <row r="55" spans="2:22" x14ac:dyDescent="0.25">
      <c r="B55" s="4"/>
      <c r="C55" s="4"/>
      <c r="D55" s="4"/>
      <c r="E55" s="4"/>
      <c r="F55" s="4"/>
      <c r="G55" s="4"/>
      <c r="H55" s="4"/>
      <c r="I55" s="4"/>
      <c r="J55" s="4"/>
      <c r="K55" s="4"/>
      <c r="L55" s="4"/>
      <c r="M55" s="4"/>
      <c r="N55" s="4"/>
      <c r="O55" s="4"/>
      <c r="P55" s="4"/>
      <c r="Q55" s="4"/>
      <c r="R55" s="4"/>
      <c r="S55" s="4"/>
      <c r="T55" s="4"/>
      <c r="U55" s="4"/>
      <c r="V55" s="4"/>
    </row>
    <row r="56" spans="2:22" x14ac:dyDescent="0.25">
      <c r="B56" s="4"/>
      <c r="C56" s="4"/>
      <c r="D56" s="4"/>
      <c r="E56" s="4"/>
      <c r="F56" s="4"/>
      <c r="G56" s="4"/>
      <c r="H56" s="4"/>
      <c r="I56" s="4"/>
      <c r="J56" s="4"/>
      <c r="K56" s="4"/>
      <c r="L56" s="4"/>
      <c r="M56" s="4"/>
      <c r="N56" s="4"/>
      <c r="O56" s="4"/>
      <c r="P56" s="4"/>
      <c r="Q56" s="4"/>
      <c r="R56" s="4"/>
      <c r="S56" s="4"/>
      <c r="T56" s="4"/>
      <c r="U56" s="4"/>
      <c r="V56" s="4"/>
    </row>
    <row r="57" spans="2:22" x14ac:dyDescent="0.25">
      <c r="B57" s="4"/>
      <c r="C57" s="4"/>
      <c r="D57" s="4"/>
      <c r="E57" s="4"/>
      <c r="F57" s="4"/>
      <c r="G57" s="4"/>
      <c r="H57" s="4"/>
      <c r="I57" s="4"/>
      <c r="J57" s="4"/>
      <c r="K57" s="4"/>
      <c r="L57" s="4"/>
      <c r="M57" s="4"/>
      <c r="N57" s="4"/>
      <c r="O57" s="4"/>
      <c r="P57" s="4"/>
      <c r="Q57" s="4"/>
      <c r="R57" s="4"/>
      <c r="S57" s="4"/>
      <c r="T57" s="4"/>
      <c r="U57" s="4"/>
      <c r="V57" s="4"/>
    </row>
    <row r="58" spans="2:22" x14ac:dyDescent="0.25">
      <c r="B58" s="4"/>
      <c r="C58" s="4"/>
      <c r="D58" s="4"/>
      <c r="E58" s="4"/>
      <c r="F58" s="4"/>
      <c r="G58" s="4"/>
      <c r="H58" s="4"/>
      <c r="I58" s="4"/>
      <c r="J58" s="4"/>
      <c r="K58" s="4"/>
      <c r="L58" s="4"/>
      <c r="M58" s="4"/>
      <c r="N58" s="4"/>
      <c r="O58" s="4"/>
      <c r="P58" s="4"/>
      <c r="Q58" s="4"/>
      <c r="R58" s="4"/>
      <c r="S58" s="4"/>
      <c r="T58" s="4"/>
      <c r="U58" s="4"/>
      <c r="V58" s="4"/>
    </row>
    <row r="59" spans="2:22" x14ac:dyDescent="0.25">
      <c r="B59" s="4"/>
      <c r="C59" s="4"/>
      <c r="D59" s="4"/>
      <c r="E59" s="4"/>
      <c r="F59" s="4"/>
      <c r="G59" s="4"/>
      <c r="H59" s="4"/>
      <c r="I59" s="4"/>
      <c r="J59" s="4"/>
      <c r="K59" s="4"/>
      <c r="L59" s="4"/>
      <c r="M59" s="4"/>
      <c r="N59" s="4"/>
      <c r="O59" s="4"/>
      <c r="P59" s="4"/>
      <c r="Q59" s="4"/>
      <c r="R59" s="4"/>
      <c r="S59" s="4"/>
      <c r="T59" s="4"/>
      <c r="U59" s="4"/>
      <c r="V59" s="4"/>
    </row>
    <row r="60" spans="2:22" x14ac:dyDescent="0.25">
      <c r="B60" s="4"/>
      <c r="C60" s="4"/>
      <c r="D60" s="4"/>
      <c r="E60" s="4"/>
      <c r="F60" s="4"/>
      <c r="G60" s="4"/>
      <c r="H60" s="4"/>
      <c r="I60" s="4"/>
      <c r="J60" s="4"/>
      <c r="K60" s="4"/>
      <c r="L60" s="4"/>
      <c r="M60" s="4"/>
      <c r="N60" s="4"/>
      <c r="O60" s="4"/>
      <c r="P60" s="4"/>
      <c r="Q60" s="4"/>
      <c r="R60" s="4"/>
      <c r="S60" s="4"/>
      <c r="T60" s="4"/>
      <c r="U60" s="4"/>
      <c r="V60" s="4"/>
    </row>
    <row r="61" spans="2:22" x14ac:dyDescent="0.25">
      <c r="B61" s="4"/>
      <c r="C61" s="4"/>
      <c r="D61" s="4"/>
      <c r="E61" s="4"/>
      <c r="F61" s="4"/>
      <c r="G61" s="4"/>
      <c r="H61" s="4"/>
      <c r="I61" s="4"/>
      <c r="J61" s="4"/>
      <c r="K61" s="4"/>
      <c r="L61" s="4"/>
      <c r="M61" s="4"/>
      <c r="N61" s="4"/>
      <c r="O61" s="4"/>
      <c r="P61" s="4"/>
      <c r="Q61" s="4"/>
      <c r="R61" s="4"/>
      <c r="S61" s="4"/>
      <c r="T61" s="4"/>
      <c r="U61" s="4"/>
      <c r="V61" s="4"/>
    </row>
    <row r="62" spans="2:22" x14ac:dyDescent="0.25">
      <c r="B62" s="4"/>
      <c r="C62" s="4"/>
      <c r="D62" s="4"/>
      <c r="E62" s="4"/>
      <c r="F62" s="4"/>
      <c r="G62" s="4"/>
      <c r="H62" s="4"/>
      <c r="I62" s="4"/>
      <c r="J62" s="4"/>
      <c r="K62" s="4"/>
      <c r="L62" s="4"/>
      <c r="M62" s="4"/>
      <c r="N62" s="4"/>
      <c r="O62" s="4"/>
      <c r="P62" s="4"/>
      <c r="Q62" s="4"/>
      <c r="R62" s="4"/>
      <c r="S62" s="4"/>
      <c r="T62" s="4"/>
      <c r="U62" s="4"/>
      <c r="V62" s="4"/>
    </row>
    <row r="63" spans="2:22" x14ac:dyDescent="0.25">
      <c r="B63" s="4"/>
      <c r="C63" s="4"/>
      <c r="D63" s="4"/>
      <c r="E63" s="4"/>
      <c r="F63" s="4"/>
      <c r="G63" s="4"/>
      <c r="H63" s="4"/>
      <c r="I63" s="4"/>
      <c r="J63" s="4"/>
      <c r="K63" s="4"/>
      <c r="L63" s="4"/>
      <c r="M63" s="4"/>
      <c r="N63" s="4"/>
      <c r="O63" s="4"/>
      <c r="P63" s="4"/>
      <c r="Q63" s="4"/>
      <c r="R63" s="4"/>
      <c r="S63" s="4"/>
      <c r="T63" s="4"/>
      <c r="U63" s="4"/>
      <c r="V63" s="4"/>
    </row>
    <row r="64" spans="2:22" x14ac:dyDescent="0.25">
      <c r="B64" s="4"/>
      <c r="C64" s="4"/>
      <c r="D64" s="4"/>
      <c r="E64" s="4"/>
      <c r="F64" s="4"/>
      <c r="G64" s="4"/>
      <c r="H64" s="4"/>
      <c r="I64" s="4"/>
      <c r="J64" s="4"/>
      <c r="K64" s="4"/>
      <c r="L64" s="4"/>
      <c r="M64" s="4"/>
      <c r="N64" s="4"/>
      <c r="O64" s="4"/>
      <c r="P64" s="4"/>
      <c r="Q64" s="4"/>
      <c r="R64" s="4"/>
      <c r="S64" s="4"/>
      <c r="T64" s="4"/>
      <c r="U64" s="4"/>
      <c r="V64" s="4"/>
    </row>
    <row r="65" spans="2:22" x14ac:dyDescent="0.25">
      <c r="B65" s="4"/>
      <c r="C65" s="4"/>
      <c r="D65" s="4"/>
      <c r="E65" s="4"/>
      <c r="F65" s="4"/>
      <c r="G65" s="4"/>
      <c r="H65" s="4"/>
      <c r="I65" s="4"/>
      <c r="J65" s="4"/>
      <c r="K65" s="4"/>
      <c r="L65" s="4"/>
      <c r="M65" s="4"/>
      <c r="N65" s="4"/>
      <c r="O65" s="4"/>
      <c r="P65" s="4"/>
      <c r="Q65" s="4"/>
      <c r="R65" s="4"/>
      <c r="S65" s="4"/>
      <c r="T65" s="4"/>
      <c r="U65" s="4"/>
      <c r="V65" s="4"/>
    </row>
    <row r="66" spans="2:22" x14ac:dyDescent="0.25">
      <c r="B66" s="4"/>
      <c r="C66" s="4"/>
      <c r="D66" s="4"/>
      <c r="E66" s="4"/>
      <c r="F66" s="4"/>
      <c r="G66" s="4"/>
      <c r="H66" s="4"/>
      <c r="I66" s="4"/>
      <c r="J66" s="4"/>
      <c r="K66" s="4"/>
      <c r="L66" s="4"/>
      <c r="M66" s="4"/>
      <c r="N66" s="4"/>
      <c r="O66" s="4"/>
      <c r="P66" s="4"/>
      <c r="Q66" s="4"/>
      <c r="R66" s="4"/>
      <c r="S66" s="4"/>
      <c r="T66" s="4"/>
      <c r="U66" s="4"/>
      <c r="V66" s="4"/>
    </row>
    <row r="67" spans="2:22" x14ac:dyDescent="0.25">
      <c r="B67" s="4"/>
      <c r="C67" s="4"/>
      <c r="D67" s="4"/>
      <c r="E67" s="4"/>
      <c r="F67" s="4"/>
      <c r="G67" s="4"/>
      <c r="H67" s="4"/>
      <c r="I67" s="4"/>
      <c r="J67" s="4"/>
      <c r="K67" s="4"/>
      <c r="L67" s="4"/>
      <c r="M67" s="4"/>
      <c r="N67" s="4"/>
      <c r="O67" s="4"/>
      <c r="P67" s="4"/>
      <c r="Q67" s="4"/>
      <c r="R67" s="4"/>
      <c r="S67" s="4"/>
      <c r="T67" s="4"/>
      <c r="U67" s="4"/>
      <c r="V67" s="4"/>
    </row>
    <row r="68" spans="2:22" x14ac:dyDescent="0.25">
      <c r="B68" s="4"/>
      <c r="C68" s="4"/>
      <c r="D68" s="4"/>
      <c r="E68" s="4"/>
      <c r="F68" s="4"/>
      <c r="G68" s="4"/>
      <c r="H68" s="4"/>
      <c r="I68" s="4"/>
      <c r="J68" s="4"/>
      <c r="K68" s="4"/>
      <c r="L68" s="4"/>
      <c r="M68" s="4"/>
      <c r="N68" s="4"/>
      <c r="O68" s="4"/>
      <c r="P68" s="4"/>
      <c r="Q68" s="4"/>
      <c r="R68" s="4"/>
      <c r="S68" s="4"/>
      <c r="T68" s="4"/>
      <c r="U68" s="4"/>
      <c r="V68" s="4"/>
    </row>
    <row r="69" spans="2:22" x14ac:dyDescent="0.25">
      <c r="B69" s="4"/>
      <c r="C69" s="4"/>
      <c r="D69" s="4"/>
      <c r="E69" s="4"/>
      <c r="F69" s="4"/>
      <c r="G69" s="4"/>
      <c r="H69" s="4"/>
      <c r="I69" s="4"/>
      <c r="J69" s="4"/>
      <c r="K69" s="4"/>
      <c r="L69" s="4"/>
      <c r="M69" s="4"/>
      <c r="N69" s="4"/>
      <c r="O69" s="4"/>
      <c r="P69" s="4"/>
      <c r="Q69" s="4"/>
      <c r="R69" s="4"/>
      <c r="S69" s="4"/>
      <c r="T69" s="4"/>
      <c r="U69" s="4"/>
      <c r="V69" s="4"/>
    </row>
    <row r="70" spans="2:22" x14ac:dyDescent="0.25">
      <c r="B70" s="4"/>
      <c r="C70" s="4"/>
      <c r="D70" s="4"/>
      <c r="E70" s="4"/>
      <c r="F70" s="4"/>
      <c r="G70" s="4"/>
      <c r="H70" s="4"/>
      <c r="I70" s="4"/>
      <c r="J70" s="4"/>
      <c r="K70" s="4"/>
      <c r="L70" s="4"/>
      <c r="M70" s="4"/>
      <c r="N70" s="4"/>
      <c r="O70" s="4"/>
      <c r="P70" s="4"/>
      <c r="Q70" s="4"/>
      <c r="R70" s="4"/>
      <c r="S70" s="4"/>
      <c r="T70" s="4"/>
      <c r="U70" s="4"/>
      <c r="V70" s="4"/>
    </row>
    <row r="71" spans="2:22" x14ac:dyDescent="0.25">
      <c r="B71" s="4"/>
      <c r="C71" s="4"/>
      <c r="D71" s="4"/>
      <c r="E71" s="4"/>
      <c r="F71" s="4"/>
      <c r="G71" s="4"/>
      <c r="H71" s="4"/>
      <c r="I71" s="4"/>
      <c r="J71" s="4"/>
      <c r="K71" s="4"/>
      <c r="L71" s="4"/>
      <c r="M71" s="4"/>
      <c r="N71" s="4"/>
      <c r="O71" s="4"/>
      <c r="P71" s="4"/>
      <c r="Q71" s="4"/>
      <c r="R71" s="4"/>
      <c r="S71" s="4"/>
      <c r="T71" s="4"/>
      <c r="U71" s="4"/>
      <c r="V71" s="4"/>
    </row>
    <row r="72" spans="2:22" x14ac:dyDescent="0.25">
      <c r="B72" s="4"/>
      <c r="C72" s="4"/>
      <c r="D72" s="4"/>
      <c r="E72" s="4"/>
      <c r="F72" s="4"/>
      <c r="G72" s="4"/>
      <c r="H72" s="4"/>
      <c r="I72" s="4"/>
      <c r="J72" s="4"/>
      <c r="K72" s="4"/>
      <c r="L72" s="4"/>
      <c r="M72" s="4"/>
      <c r="N72" s="4"/>
      <c r="O72" s="4"/>
      <c r="P72" s="4"/>
      <c r="Q72" s="4"/>
      <c r="R72" s="4"/>
      <c r="S72" s="4"/>
      <c r="T72" s="4"/>
      <c r="U72" s="4"/>
      <c r="V72" s="4"/>
    </row>
    <row r="73" spans="2:22" x14ac:dyDescent="0.25">
      <c r="B73" s="4"/>
      <c r="C73" s="4"/>
      <c r="D73" s="4"/>
      <c r="E73" s="4"/>
      <c r="F73" s="4"/>
      <c r="G73" s="4"/>
      <c r="H73" s="4"/>
      <c r="I73" s="4"/>
      <c r="J73" s="4"/>
      <c r="K73" s="4"/>
      <c r="L73" s="4"/>
      <c r="M73" s="4"/>
      <c r="N73" s="4"/>
      <c r="O73" s="4"/>
      <c r="P73" s="4"/>
      <c r="Q73" s="4"/>
      <c r="R73" s="4"/>
      <c r="S73" s="4"/>
      <c r="T73" s="4"/>
      <c r="U73" s="4"/>
      <c r="V73" s="4"/>
    </row>
    <row r="74" spans="2:22" x14ac:dyDescent="0.25">
      <c r="B74" s="4"/>
      <c r="C74" s="4"/>
      <c r="D74" s="4"/>
      <c r="E74" s="4"/>
      <c r="F74" s="4"/>
      <c r="G74" s="4"/>
      <c r="H74" s="4"/>
      <c r="I74" s="4"/>
      <c r="J74" s="4"/>
      <c r="K74" s="4"/>
      <c r="L74" s="4"/>
      <c r="M74" s="4"/>
      <c r="N74" s="4"/>
      <c r="O74" s="4"/>
      <c r="P74" s="4"/>
      <c r="Q74" s="4"/>
      <c r="R74" s="4"/>
      <c r="S74" s="4"/>
      <c r="T74" s="4"/>
      <c r="U74" s="4"/>
      <c r="V74" s="4"/>
    </row>
    <row r="75" spans="2:22" x14ac:dyDescent="0.25">
      <c r="B75" s="4"/>
      <c r="C75" s="4"/>
      <c r="D75" s="4"/>
      <c r="E75" s="4"/>
      <c r="F75" s="4"/>
      <c r="G75" s="4"/>
      <c r="H75" s="4"/>
      <c r="I75" s="4"/>
      <c r="J75" s="4"/>
      <c r="K75" s="4"/>
      <c r="L75" s="4"/>
      <c r="M75" s="4"/>
      <c r="N75" s="4"/>
      <c r="O75" s="4"/>
      <c r="P75" s="4"/>
      <c r="Q75" s="4"/>
      <c r="R75" s="4"/>
      <c r="S75" s="4"/>
      <c r="T75" s="4"/>
      <c r="U75" s="4"/>
      <c r="V75" s="4"/>
    </row>
    <row r="76" spans="2:22" x14ac:dyDescent="0.25">
      <c r="B76" s="4"/>
      <c r="C76" s="4"/>
      <c r="D76" s="4"/>
      <c r="E76" s="4"/>
      <c r="F76" s="4"/>
      <c r="G76" s="4"/>
      <c r="H76" s="4"/>
      <c r="I76" s="4"/>
      <c r="J76" s="4"/>
      <c r="K76" s="4"/>
      <c r="L76" s="4"/>
      <c r="M76" s="4"/>
      <c r="N76" s="4"/>
      <c r="O76" s="4"/>
      <c r="P76" s="4"/>
      <c r="Q76" s="4"/>
      <c r="R76" s="4"/>
      <c r="S76" s="4"/>
      <c r="T76" s="4"/>
      <c r="U76" s="4"/>
      <c r="V76" s="4"/>
    </row>
    <row r="77" spans="2:22" x14ac:dyDescent="0.25">
      <c r="B77" s="4"/>
      <c r="C77" s="4"/>
      <c r="D77" s="4"/>
      <c r="E77" s="4"/>
      <c r="F77" s="4"/>
      <c r="G77" s="4"/>
      <c r="H77" s="4"/>
      <c r="I77" s="4"/>
      <c r="J77" s="4"/>
      <c r="K77" s="4"/>
      <c r="L77" s="4"/>
      <c r="M77" s="4"/>
      <c r="N77" s="4"/>
      <c r="O77" s="4"/>
      <c r="P77" s="4"/>
      <c r="Q77" s="4"/>
      <c r="R77" s="4"/>
      <c r="S77" s="4"/>
      <c r="T77" s="4"/>
      <c r="U77" s="4"/>
      <c r="V77" s="4"/>
    </row>
    <row r="78" spans="2:22" x14ac:dyDescent="0.25">
      <c r="B78" s="4"/>
      <c r="C78" s="4"/>
      <c r="D78" s="4"/>
      <c r="E78" s="4"/>
      <c r="F78" s="4"/>
      <c r="G78" s="4"/>
      <c r="H78" s="4"/>
      <c r="I78" s="4"/>
      <c r="J78" s="4"/>
      <c r="K78" s="4"/>
      <c r="L78" s="4"/>
      <c r="M78" s="4"/>
      <c r="N78" s="4"/>
      <c r="O78" s="4"/>
      <c r="P78" s="4"/>
      <c r="Q78" s="4"/>
      <c r="R78" s="4"/>
      <c r="S78" s="4"/>
      <c r="T78" s="4"/>
      <c r="U78" s="4"/>
      <c r="V78" s="4"/>
    </row>
    <row r="79" spans="2:22" x14ac:dyDescent="0.25">
      <c r="B79" s="4"/>
      <c r="C79" s="4"/>
      <c r="D79" s="4"/>
      <c r="E79" s="4"/>
      <c r="F79" s="4"/>
      <c r="G79" s="4"/>
      <c r="H79" s="4"/>
      <c r="I79" s="4"/>
      <c r="J79" s="4"/>
      <c r="K79" s="4"/>
      <c r="L79" s="4"/>
      <c r="M79" s="4"/>
      <c r="N79" s="4"/>
      <c r="O79" s="4"/>
      <c r="P79" s="4"/>
      <c r="Q79" s="4"/>
      <c r="R79" s="4"/>
      <c r="S79" s="4"/>
      <c r="T79" s="4"/>
      <c r="U79" s="4"/>
      <c r="V79" s="4"/>
    </row>
    <row r="80" spans="2:22" x14ac:dyDescent="0.25">
      <c r="B80" s="4"/>
      <c r="C80" s="4"/>
      <c r="D80" s="4"/>
      <c r="E80" s="4"/>
      <c r="F80" s="4"/>
      <c r="G80" s="4"/>
      <c r="H80" s="4"/>
      <c r="I80" s="4"/>
      <c r="J80" s="4"/>
      <c r="K80" s="4"/>
      <c r="L80" s="4"/>
      <c r="M80" s="4"/>
      <c r="N80" s="4"/>
      <c r="O80" s="4"/>
      <c r="P80" s="4"/>
      <c r="Q80" s="4"/>
      <c r="R80" s="4"/>
      <c r="S80" s="4"/>
      <c r="T80" s="4"/>
      <c r="U80" s="4"/>
      <c r="V80" s="4"/>
    </row>
    <row r="81" spans="2:22" x14ac:dyDescent="0.25">
      <c r="B81" s="4"/>
      <c r="C81" s="4"/>
      <c r="D81" s="4"/>
      <c r="E81" s="4"/>
      <c r="F81" s="4"/>
      <c r="G81" s="4"/>
      <c r="H81" s="4"/>
      <c r="I81" s="4"/>
      <c r="J81" s="4"/>
      <c r="K81" s="4"/>
      <c r="L81" s="4"/>
      <c r="M81" s="4"/>
      <c r="N81" s="4"/>
      <c r="O81" s="4"/>
      <c r="P81" s="4"/>
      <c r="Q81" s="4"/>
      <c r="R81" s="4"/>
      <c r="S81" s="4"/>
      <c r="T81" s="4"/>
      <c r="U81" s="4"/>
      <c r="V81" s="4"/>
    </row>
    <row r="82" spans="2:22" x14ac:dyDescent="0.25">
      <c r="B82" s="4"/>
      <c r="C82" s="4"/>
      <c r="D82" s="4"/>
      <c r="E82" s="4"/>
      <c r="F82" s="4"/>
      <c r="G82" s="4"/>
      <c r="H82" s="4"/>
      <c r="I82" s="4"/>
      <c r="J82" s="4"/>
      <c r="K82" s="4"/>
      <c r="L82" s="4"/>
      <c r="M82" s="4"/>
      <c r="N82" s="4"/>
      <c r="O82" s="4"/>
      <c r="P82" s="4"/>
      <c r="Q82" s="4"/>
      <c r="R82" s="4"/>
      <c r="S82" s="4"/>
      <c r="T82" s="4"/>
      <c r="U82" s="4"/>
      <c r="V82" s="4"/>
    </row>
    <row r="83" spans="2:22" x14ac:dyDescent="0.25">
      <c r="B83" s="4"/>
      <c r="C83" s="4"/>
      <c r="D83" s="4"/>
      <c r="E83" s="4"/>
      <c r="F83" s="4"/>
      <c r="G83" s="4"/>
      <c r="H83" s="4"/>
      <c r="I83" s="4"/>
      <c r="J83" s="4"/>
      <c r="K83" s="4"/>
      <c r="L83" s="4"/>
      <c r="M83" s="4"/>
      <c r="N83" s="4"/>
      <c r="O83" s="4"/>
      <c r="P83" s="4"/>
      <c r="Q83" s="4"/>
      <c r="R83" s="4"/>
      <c r="S83" s="4"/>
      <c r="T83" s="4"/>
      <c r="U83" s="4"/>
      <c r="V83" s="4"/>
    </row>
    <row r="84" spans="2:22" x14ac:dyDescent="0.25">
      <c r="B84" s="4"/>
      <c r="C84" s="4"/>
      <c r="D84" s="4"/>
      <c r="E84" s="4"/>
      <c r="F84" s="4"/>
      <c r="G84" s="4"/>
      <c r="H84" s="4"/>
      <c r="I84" s="4"/>
      <c r="J84" s="4"/>
      <c r="K84" s="4"/>
      <c r="L84" s="4"/>
      <c r="M84" s="4"/>
      <c r="N84" s="4"/>
      <c r="O84" s="4"/>
      <c r="P84" s="4"/>
      <c r="Q84" s="4"/>
      <c r="R84" s="4"/>
      <c r="S84" s="4"/>
      <c r="T84" s="4"/>
      <c r="U84" s="4"/>
      <c r="V84" s="4"/>
    </row>
    <row r="85" spans="2:22" x14ac:dyDescent="0.25">
      <c r="B85" s="4"/>
      <c r="C85" s="4"/>
      <c r="D85" s="4"/>
      <c r="E85" s="4"/>
      <c r="F85" s="4"/>
      <c r="G85" s="4"/>
      <c r="H85" s="4"/>
      <c r="I85" s="4"/>
      <c r="J85" s="4"/>
      <c r="K85" s="4"/>
      <c r="L85" s="4"/>
      <c r="M85" s="4"/>
      <c r="N85" s="4"/>
      <c r="O85" s="4"/>
      <c r="P85" s="4"/>
      <c r="Q85" s="4"/>
      <c r="R85" s="4"/>
      <c r="S85" s="4"/>
      <c r="T85" s="4"/>
      <c r="U85" s="4"/>
      <c r="V85" s="4"/>
    </row>
    <row r="86" spans="2:22" x14ac:dyDescent="0.25">
      <c r="B86" s="4"/>
      <c r="C86" s="4"/>
      <c r="D86" s="4"/>
      <c r="E86" s="4"/>
      <c r="F86" s="4"/>
      <c r="G86" s="4"/>
      <c r="H86" s="4"/>
      <c r="I86" s="4"/>
      <c r="J86" s="4"/>
      <c r="K86" s="4"/>
      <c r="L86" s="4"/>
      <c r="M86" s="4"/>
      <c r="N86" s="4"/>
      <c r="O86" s="4"/>
      <c r="P86" s="4"/>
      <c r="Q86" s="4"/>
      <c r="R86" s="4"/>
      <c r="S86" s="4"/>
      <c r="T86" s="4"/>
      <c r="U86" s="4"/>
      <c r="V86" s="4"/>
    </row>
    <row r="87" spans="2:22" x14ac:dyDescent="0.25">
      <c r="B87" s="4"/>
      <c r="C87" s="4"/>
      <c r="D87" s="4"/>
      <c r="E87" s="4"/>
      <c r="F87" s="4"/>
      <c r="G87" s="4"/>
      <c r="H87" s="4"/>
      <c r="I87" s="4"/>
      <c r="J87" s="4"/>
      <c r="K87" s="4"/>
      <c r="L87" s="4"/>
      <c r="M87" s="4"/>
      <c r="N87" s="4"/>
      <c r="O87" s="4"/>
      <c r="P87" s="4"/>
      <c r="Q87" s="4"/>
      <c r="R87" s="4"/>
      <c r="S87" s="4"/>
      <c r="T87" s="4"/>
      <c r="U87" s="4"/>
      <c r="V87" s="4"/>
    </row>
    <row r="88" spans="2:22" x14ac:dyDescent="0.25">
      <c r="B88" s="4"/>
      <c r="C88" s="4"/>
      <c r="D88" s="4"/>
      <c r="E88" s="4"/>
      <c r="F88" s="4"/>
      <c r="G88" s="4"/>
      <c r="H88" s="4"/>
      <c r="I88" s="4"/>
      <c r="J88" s="4"/>
      <c r="K88" s="4"/>
      <c r="L88" s="4"/>
      <c r="M88" s="4"/>
      <c r="N88" s="4"/>
      <c r="O88" s="4"/>
      <c r="P88" s="4"/>
      <c r="Q88" s="4"/>
      <c r="R88" s="4"/>
      <c r="S88" s="4"/>
      <c r="T88" s="4"/>
      <c r="U88" s="4"/>
      <c r="V88" s="4"/>
    </row>
    <row r="89" spans="2:22" x14ac:dyDescent="0.25">
      <c r="B89" s="4"/>
      <c r="C89" s="4"/>
      <c r="D89" s="4"/>
      <c r="E89" s="4"/>
      <c r="F89" s="4"/>
      <c r="G89" s="4"/>
      <c r="H89" s="4"/>
      <c r="I89" s="4"/>
      <c r="J89" s="4"/>
      <c r="K89" s="4"/>
      <c r="L89" s="4"/>
      <c r="M89" s="4"/>
      <c r="N89" s="4"/>
      <c r="O89" s="4"/>
      <c r="P89" s="4"/>
      <c r="Q89" s="4"/>
      <c r="R89" s="4"/>
      <c r="S89" s="4"/>
      <c r="T89" s="4"/>
      <c r="U89" s="4"/>
      <c r="V89" s="4"/>
    </row>
    <row r="90" spans="2:22" x14ac:dyDescent="0.25">
      <c r="B90" s="4"/>
      <c r="C90" s="4"/>
      <c r="D90" s="4"/>
      <c r="E90" s="4"/>
      <c r="F90" s="4"/>
      <c r="G90" s="4"/>
      <c r="H90" s="4"/>
      <c r="I90" s="4"/>
      <c r="J90" s="4"/>
      <c r="K90" s="4"/>
      <c r="L90" s="4"/>
      <c r="M90" s="4"/>
      <c r="N90" s="4"/>
      <c r="O90" s="4"/>
      <c r="P90" s="4"/>
      <c r="Q90" s="4"/>
      <c r="R90" s="4"/>
      <c r="S90" s="4"/>
      <c r="T90" s="4"/>
      <c r="U90" s="4"/>
      <c r="V90" s="4"/>
    </row>
    <row r="91" spans="2:22" x14ac:dyDescent="0.25">
      <c r="B91" s="4"/>
      <c r="C91" s="4"/>
      <c r="D91" s="4"/>
      <c r="E91" s="4"/>
      <c r="F91" s="4"/>
      <c r="G91" s="4"/>
      <c r="H91" s="4"/>
      <c r="I91" s="4"/>
      <c r="J91" s="4"/>
      <c r="K91" s="4"/>
      <c r="L91" s="4"/>
      <c r="M91" s="4"/>
      <c r="N91" s="4"/>
      <c r="O91" s="4"/>
      <c r="P91" s="4"/>
      <c r="Q91" s="4"/>
      <c r="R91" s="4"/>
      <c r="S91" s="4"/>
      <c r="T91" s="4"/>
      <c r="U91" s="4"/>
      <c r="V91" s="4"/>
    </row>
    <row r="92" spans="2:22" x14ac:dyDescent="0.25">
      <c r="B92" s="4"/>
      <c r="C92" s="4"/>
      <c r="D92" s="4"/>
      <c r="E92" s="4"/>
      <c r="F92" s="4"/>
      <c r="G92" s="4"/>
      <c r="H92" s="4"/>
      <c r="I92" s="4"/>
      <c r="J92" s="4"/>
      <c r="K92" s="4"/>
      <c r="L92" s="4"/>
      <c r="M92" s="4"/>
      <c r="N92" s="4"/>
      <c r="O92" s="4"/>
      <c r="P92" s="4"/>
      <c r="Q92" s="4"/>
      <c r="R92" s="4"/>
      <c r="S92" s="4"/>
      <c r="T92" s="4"/>
      <c r="U92" s="4"/>
      <c r="V92" s="4"/>
    </row>
    <row r="93" spans="2:22" x14ac:dyDescent="0.25">
      <c r="B93" s="4"/>
      <c r="C93" s="4"/>
      <c r="D93" s="4"/>
      <c r="E93" s="4"/>
      <c r="F93" s="4"/>
      <c r="G93" s="4"/>
      <c r="H93" s="4"/>
      <c r="I93" s="4"/>
      <c r="J93" s="4"/>
      <c r="K93" s="4"/>
      <c r="L93" s="4"/>
      <c r="M93" s="4"/>
      <c r="N93" s="4"/>
      <c r="O93" s="4"/>
      <c r="P93" s="4"/>
      <c r="Q93" s="4"/>
      <c r="R93" s="4"/>
      <c r="S93" s="4"/>
      <c r="T93" s="4"/>
      <c r="U93" s="4"/>
      <c r="V93" s="4"/>
    </row>
    <row r="94" spans="2:22" x14ac:dyDescent="0.25">
      <c r="B94" s="4"/>
      <c r="C94" s="4"/>
      <c r="D94" s="4"/>
      <c r="E94" s="4"/>
      <c r="F94" s="4"/>
      <c r="G94" s="4"/>
      <c r="H94" s="4"/>
      <c r="I94" s="4"/>
      <c r="J94" s="4"/>
      <c r="K94" s="4"/>
      <c r="L94" s="4"/>
      <c r="M94" s="4"/>
      <c r="N94" s="4"/>
      <c r="O94" s="4"/>
      <c r="P94" s="4"/>
      <c r="Q94" s="4"/>
      <c r="R94" s="4"/>
      <c r="S94" s="4"/>
      <c r="T94" s="4"/>
      <c r="U94" s="4"/>
      <c r="V94" s="4"/>
    </row>
    <row r="95" spans="2:22" x14ac:dyDescent="0.25">
      <c r="B95" s="4"/>
      <c r="C95" s="4"/>
      <c r="D95" s="4"/>
      <c r="E95" s="4"/>
      <c r="F95" s="4"/>
      <c r="G95" s="4"/>
      <c r="H95" s="4"/>
      <c r="I95" s="4"/>
      <c r="J95" s="4"/>
      <c r="K95" s="4"/>
      <c r="L95" s="4"/>
      <c r="M95" s="4"/>
      <c r="N95" s="4"/>
      <c r="O95" s="4"/>
      <c r="P95" s="4"/>
      <c r="Q95" s="4"/>
      <c r="R95" s="4"/>
      <c r="S95" s="4"/>
      <c r="T95" s="4"/>
      <c r="U95" s="4"/>
      <c r="V95" s="4"/>
    </row>
    <row r="96" spans="2:22" x14ac:dyDescent="0.25">
      <c r="B96" s="4"/>
      <c r="C96" s="4"/>
      <c r="D96" s="4"/>
      <c r="E96" s="4"/>
      <c r="F96" s="4"/>
      <c r="G96" s="4"/>
      <c r="H96" s="4"/>
      <c r="I96" s="4"/>
      <c r="J96" s="4"/>
      <c r="K96" s="4"/>
      <c r="L96" s="4"/>
      <c r="M96" s="4"/>
      <c r="N96" s="4"/>
      <c r="O96" s="4"/>
      <c r="P96" s="4"/>
      <c r="Q96" s="4"/>
      <c r="R96" s="4"/>
      <c r="S96" s="4"/>
      <c r="T96" s="4"/>
      <c r="U96" s="4"/>
      <c r="V96" s="4"/>
    </row>
    <row r="97" spans="2:22" x14ac:dyDescent="0.25">
      <c r="B97" s="4"/>
      <c r="C97" s="4"/>
      <c r="D97" s="4"/>
      <c r="E97" s="4"/>
      <c r="F97" s="4"/>
      <c r="G97" s="4"/>
      <c r="H97" s="4"/>
      <c r="I97" s="4"/>
      <c r="J97" s="4"/>
      <c r="K97" s="4"/>
      <c r="L97" s="4"/>
      <c r="M97" s="4"/>
      <c r="N97" s="4"/>
      <c r="O97" s="4"/>
      <c r="P97" s="4"/>
      <c r="Q97" s="4"/>
      <c r="R97" s="4"/>
      <c r="S97" s="4"/>
      <c r="T97" s="4"/>
      <c r="U97" s="4"/>
      <c r="V97" s="4"/>
    </row>
    <row r="98" spans="2:22" x14ac:dyDescent="0.25">
      <c r="B98" s="4"/>
      <c r="C98" s="4"/>
      <c r="D98" s="4"/>
      <c r="E98" s="4"/>
      <c r="F98" s="4"/>
      <c r="G98" s="4"/>
      <c r="H98" s="4"/>
      <c r="I98" s="4"/>
      <c r="J98" s="4"/>
      <c r="K98" s="4"/>
      <c r="L98" s="4"/>
      <c r="M98" s="4"/>
      <c r="N98" s="4"/>
      <c r="O98" s="4"/>
      <c r="P98" s="4"/>
      <c r="Q98" s="4"/>
      <c r="R98" s="4"/>
      <c r="S98" s="4"/>
      <c r="T98" s="4"/>
      <c r="U98" s="4"/>
      <c r="V98" s="4"/>
    </row>
    <row r="99" spans="2:22" x14ac:dyDescent="0.25">
      <c r="B99" s="4"/>
      <c r="C99" s="4"/>
      <c r="D99" s="4"/>
      <c r="E99" s="4"/>
      <c r="F99" s="4"/>
      <c r="G99" s="4"/>
      <c r="H99" s="4"/>
      <c r="I99" s="4"/>
      <c r="J99" s="4"/>
      <c r="K99" s="4"/>
      <c r="L99" s="4"/>
      <c r="M99" s="4"/>
      <c r="N99" s="4"/>
      <c r="O99" s="4"/>
      <c r="P99" s="4"/>
      <c r="Q99" s="4"/>
      <c r="R99" s="4"/>
      <c r="S99" s="4"/>
      <c r="T99" s="4"/>
      <c r="U99" s="4"/>
      <c r="V99" s="4"/>
    </row>
    <row r="100" spans="2:22" x14ac:dyDescent="0.25">
      <c r="B100" s="4"/>
      <c r="C100" s="4"/>
      <c r="D100" s="4"/>
      <c r="E100" s="4"/>
      <c r="F100" s="4"/>
      <c r="G100" s="4"/>
      <c r="H100" s="4"/>
      <c r="I100" s="4"/>
      <c r="J100" s="4"/>
      <c r="K100" s="4"/>
      <c r="L100" s="4"/>
      <c r="M100" s="4"/>
      <c r="N100" s="4"/>
      <c r="O100" s="4"/>
      <c r="P100" s="4"/>
      <c r="Q100" s="4"/>
      <c r="R100" s="4"/>
      <c r="S100" s="4"/>
      <c r="T100" s="4"/>
      <c r="U100" s="4"/>
      <c r="V100" s="4"/>
    </row>
    <row r="101" spans="2:22" x14ac:dyDescent="0.25">
      <c r="B101" s="4"/>
      <c r="C101" s="4"/>
      <c r="D101" s="4"/>
      <c r="E101" s="4"/>
      <c r="F101" s="4"/>
      <c r="G101" s="4"/>
      <c r="H101" s="4"/>
      <c r="I101" s="4"/>
      <c r="J101" s="4"/>
      <c r="K101" s="4"/>
      <c r="L101" s="4"/>
      <c r="M101" s="4"/>
      <c r="N101" s="4"/>
      <c r="O101" s="4"/>
      <c r="P101" s="4"/>
      <c r="Q101" s="4"/>
      <c r="R101" s="4"/>
      <c r="S101" s="4"/>
      <c r="T101" s="4"/>
      <c r="U101" s="4"/>
      <c r="V101" s="4"/>
    </row>
    <row r="102" spans="2:22" x14ac:dyDescent="0.25">
      <c r="B102" s="4"/>
      <c r="C102" s="4"/>
      <c r="D102" s="4"/>
      <c r="E102" s="4"/>
      <c r="F102" s="4"/>
      <c r="G102" s="4"/>
      <c r="H102" s="4"/>
      <c r="I102" s="4"/>
      <c r="J102" s="4"/>
      <c r="K102" s="4"/>
      <c r="L102" s="4"/>
      <c r="M102" s="4"/>
      <c r="N102" s="4"/>
      <c r="O102" s="4"/>
      <c r="P102" s="4"/>
      <c r="Q102" s="4"/>
      <c r="R102" s="4"/>
      <c r="S102" s="4"/>
      <c r="T102" s="4"/>
      <c r="U102" s="4"/>
      <c r="V102" s="4"/>
    </row>
    <row r="103" spans="2:22" x14ac:dyDescent="0.25">
      <c r="B103" s="4"/>
      <c r="C103" s="4"/>
      <c r="D103" s="4"/>
      <c r="E103" s="4"/>
      <c r="F103" s="4"/>
      <c r="G103" s="4"/>
      <c r="H103" s="4"/>
      <c r="I103" s="4"/>
      <c r="J103" s="4"/>
      <c r="K103" s="4"/>
      <c r="L103" s="4"/>
      <c r="M103" s="4"/>
      <c r="N103" s="4"/>
      <c r="O103" s="4"/>
      <c r="P103" s="4"/>
      <c r="Q103" s="4"/>
      <c r="R103" s="4"/>
      <c r="S103" s="4"/>
      <c r="T103" s="4"/>
      <c r="U103" s="4"/>
      <c r="V103" s="4"/>
    </row>
    <row r="104" spans="2:22" x14ac:dyDescent="0.25">
      <c r="B104" s="4"/>
      <c r="C104" s="4"/>
      <c r="D104" s="4"/>
      <c r="E104" s="4"/>
      <c r="F104" s="4"/>
      <c r="G104" s="4"/>
      <c r="H104" s="4"/>
      <c r="I104" s="4"/>
      <c r="J104" s="4"/>
      <c r="K104" s="4"/>
      <c r="L104" s="4"/>
      <c r="M104" s="4"/>
      <c r="N104" s="4"/>
      <c r="O104" s="4"/>
      <c r="P104" s="4"/>
      <c r="Q104" s="4"/>
      <c r="R104" s="4"/>
      <c r="S104" s="4"/>
      <c r="T104" s="4"/>
      <c r="U104" s="4"/>
      <c r="V104" s="4"/>
    </row>
    <row r="105" spans="2:22" x14ac:dyDescent="0.25">
      <c r="B105" s="4"/>
      <c r="C105" s="4"/>
      <c r="D105" s="4"/>
      <c r="E105" s="4"/>
      <c r="F105" s="4"/>
      <c r="G105" s="4"/>
      <c r="H105" s="4"/>
      <c r="I105" s="4"/>
      <c r="J105" s="4"/>
      <c r="K105" s="4"/>
      <c r="L105" s="4"/>
      <c r="M105" s="4"/>
      <c r="N105" s="4"/>
      <c r="O105" s="4"/>
      <c r="P105" s="4"/>
      <c r="Q105" s="4"/>
      <c r="R105" s="4"/>
      <c r="S105" s="4"/>
      <c r="T105" s="4"/>
      <c r="U105" s="4"/>
      <c r="V105" s="4"/>
    </row>
    <row r="106" spans="2:22" x14ac:dyDescent="0.25">
      <c r="B106" s="4"/>
      <c r="C106" s="4"/>
      <c r="D106" s="4"/>
      <c r="E106" s="4"/>
      <c r="F106" s="4"/>
      <c r="G106" s="4"/>
      <c r="H106" s="4"/>
      <c r="I106" s="4"/>
      <c r="J106" s="4"/>
      <c r="K106" s="4"/>
      <c r="L106" s="4"/>
      <c r="M106" s="4"/>
      <c r="N106" s="4"/>
      <c r="O106" s="4"/>
      <c r="P106" s="4"/>
      <c r="Q106" s="4"/>
      <c r="R106" s="4"/>
      <c r="S106" s="4"/>
      <c r="T106" s="4"/>
      <c r="U106" s="4"/>
      <c r="V106" s="4"/>
    </row>
    <row r="107" spans="2:22" x14ac:dyDescent="0.25">
      <c r="B107" s="4"/>
      <c r="C107" s="4"/>
      <c r="D107" s="4"/>
      <c r="E107" s="4"/>
      <c r="F107" s="4"/>
      <c r="G107" s="4"/>
      <c r="H107" s="4"/>
      <c r="I107" s="4"/>
      <c r="J107" s="4"/>
      <c r="K107" s="4"/>
      <c r="L107" s="4"/>
      <c r="M107" s="4"/>
      <c r="N107" s="4"/>
      <c r="O107" s="4"/>
      <c r="P107" s="4"/>
      <c r="Q107" s="4"/>
      <c r="R107" s="4"/>
      <c r="S107" s="4"/>
      <c r="T107" s="4"/>
      <c r="U107" s="4"/>
      <c r="V107" s="4"/>
    </row>
    <row r="108" spans="2:22" x14ac:dyDescent="0.25">
      <c r="B108" s="4"/>
      <c r="C108" s="4"/>
      <c r="D108" s="4"/>
      <c r="E108" s="4"/>
      <c r="F108" s="4"/>
      <c r="G108" s="4"/>
      <c r="H108" s="4"/>
      <c r="I108" s="4"/>
      <c r="J108" s="4"/>
      <c r="K108" s="4"/>
      <c r="L108" s="4"/>
      <c r="M108" s="4"/>
      <c r="N108" s="4"/>
      <c r="O108" s="4"/>
      <c r="P108" s="4"/>
      <c r="Q108" s="4"/>
      <c r="R108" s="4"/>
      <c r="S108" s="4"/>
      <c r="T108" s="4"/>
      <c r="U108" s="4"/>
      <c r="V108" s="4"/>
    </row>
    <row r="109" spans="2:22" x14ac:dyDescent="0.25">
      <c r="B109" s="4"/>
      <c r="C109" s="4"/>
      <c r="D109" s="4"/>
      <c r="E109" s="4"/>
      <c r="F109" s="4"/>
      <c r="G109" s="4"/>
      <c r="H109" s="4"/>
      <c r="I109" s="4"/>
      <c r="J109" s="4"/>
      <c r="K109" s="4"/>
      <c r="L109" s="4"/>
      <c r="M109" s="4"/>
      <c r="N109" s="4"/>
      <c r="O109" s="4"/>
      <c r="P109" s="4"/>
      <c r="Q109" s="4"/>
      <c r="R109" s="4"/>
      <c r="S109" s="4"/>
      <c r="T109" s="4"/>
      <c r="U109" s="4"/>
      <c r="V109" s="4"/>
    </row>
    <row r="110" spans="2:22" x14ac:dyDescent="0.25">
      <c r="B110" s="4"/>
      <c r="C110" s="4"/>
      <c r="D110" s="4"/>
      <c r="E110" s="4"/>
      <c r="F110" s="4"/>
      <c r="G110" s="4"/>
      <c r="H110" s="4"/>
      <c r="I110" s="4"/>
      <c r="J110" s="4"/>
      <c r="K110" s="4"/>
      <c r="L110" s="4"/>
      <c r="M110" s="4"/>
      <c r="N110" s="4"/>
      <c r="O110" s="4"/>
      <c r="P110" s="4"/>
      <c r="Q110" s="4"/>
      <c r="R110" s="4"/>
      <c r="S110" s="4"/>
      <c r="T110" s="4"/>
      <c r="U110" s="4"/>
      <c r="V110" s="4"/>
    </row>
    <row r="111" spans="2:22" x14ac:dyDescent="0.25">
      <c r="B111" s="4"/>
      <c r="C111" s="4"/>
      <c r="D111" s="4"/>
      <c r="E111" s="4"/>
      <c r="F111" s="4"/>
      <c r="G111" s="4"/>
      <c r="H111" s="4"/>
      <c r="I111" s="4"/>
      <c r="J111" s="4"/>
      <c r="K111" s="4"/>
      <c r="L111" s="4"/>
      <c r="M111" s="4"/>
      <c r="N111" s="4"/>
      <c r="O111" s="4"/>
      <c r="P111" s="4"/>
      <c r="Q111" s="4"/>
      <c r="R111" s="4"/>
      <c r="S111" s="4"/>
      <c r="T111" s="4"/>
      <c r="U111" s="4"/>
      <c r="V111" s="4"/>
    </row>
    <row r="112" spans="2:22" x14ac:dyDescent="0.25">
      <c r="B112" s="4"/>
      <c r="C112" s="4"/>
      <c r="D112" s="4"/>
      <c r="E112" s="4"/>
      <c r="F112" s="4"/>
      <c r="G112" s="4"/>
      <c r="H112" s="4"/>
      <c r="I112" s="4"/>
      <c r="J112" s="4"/>
      <c r="K112" s="4"/>
      <c r="L112" s="4"/>
      <c r="M112" s="4"/>
      <c r="N112" s="4"/>
      <c r="O112" s="4"/>
      <c r="P112" s="4"/>
      <c r="Q112" s="4"/>
      <c r="R112" s="4"/>
      <c r="S112" s="4"/>
      <c r="T112" s="4"/>
      <c r="U112" s="4"/>
      <c r="V112" s="4"/>
    </row>
    <row r="113" spans="2:22" x14ac:dyDescent="0.25">
      <c r="B113" s="4"/>
      <c r="C113" s="4"/>
      <c r="D113" s="4"/>
      <c r="E113" s="4"/>
      <c r="F113" s="4"/>
      <c r="G113" s="4"/>
      <c r="H113" s="4"/>
      <c r="I113" s="4"/>
      <c r="J113" s="4"/>
      <c r="K113" s="4"/>
      <c r="L113" s="4"/>
      <c r="M113" s="4"/>
      <c r="N113" s="4"/>
      <c r="O113" s="4"/>
      <c r="P113" s="4"/>
      <c r="Q113" s="4"/>
      <c r="R113" s="4"/>
      <c r="S113" s="4"/>
      <c r="T113" s="4"/>
      <c r="U113" s="4"/>
      <c r="V113" s="4"/>
    </row>
    <row r="114" spans="2:22" x14ac:dyDescent="0.25">
      <c r="B114" s="4"/>
      <c r="C114" s="4"/>
      <c r="D114" s="4"/>
      <c r="E114" s="4"/>
      <c r="F114" s="4"/>
      <c r="G114" s="4"/>
      <c r="H114" s="4"/>
      <c r="I114" s="4"/>
      <c r="J114" s="4"/>
      <c r="K114" s="4"/>
      <c r="L114" s="4"/>
      <c r="M114" s="4"/>
      <c r="N114" s="4"/>
      <c r="O114" s="4"/>
      <c r="P114" s="4"/>
      <c r="Q114" s="4"/>
      <c r="R114" s="4"/>
      <c r="S114" s="4"/>
      <c r="T114" s="4"/>
      <c r="U114" s="4"/>
      <c r="V114" s="4"/>
    </row>
  </sheetData>
  <sheetProtection algorithmName="SHA-512" hashValue="4J8PZUrHCNz+0hTMIfdV2PQIr/o2tCOvQuLNYaE1CpAOuYGlQvebbU5AvFleAyUhI27Zo0scoH6dlvapF6w5Tw==" saltValue="QyQYcaa+rNPzu8V/9UOQFw==" spinCount="100000" sheet="1" objects="1" scenarios="1"/>
  <mergeCells count="4">
    <mergeCell ref="G13:G17"/>
    <mergeCell ref="G18:G19"/>
    <mergeCell ref="E9:G9"/>
    <mergeCell ref="E10:G10"/>
  </mergeCells>
  <conditionalFormatting sqref="D9">
    <cfRule type="containsText" dxfId="46" priority="16" operator="containsText" text="obrigatório">
      <formula>NOT(ISERROR(SEARCH("obrigatório",D9)))</formula>
    </cfRule>
  </conditionalFormatting>
  <conditionalFormatting sqref="O22">
    <cfRule type="cellIs" dxfId="45" priority="15" operator="between">
      <formula>0.94</formula>
      <formula>0.96</formula>
    </cfRule>
  </conditionalFormatting>
  <conditionalFormatting sqref="I13:L22">
    <cfRule type="cellIs" dxfId="44" priority="14" operator="equal">
      <formula>0</formula>
    </cfRule>
  </conditionalFormatting>
  <conditionalFormatting sqref="D25">
    <cfRule type="containsText" dxfId="43" priority="12" operator="containsText" text="superior">
      <formula>NOT(ISERROR(SEARCH("superior",D25)))</formula>
    </cfRule>
    <cfRule type="containsText" dxfId="42" priority="13" operator="containsText" text="inferior">
      <formula>NOT(ISERROR(SEARCH("inferior",D25)))</formula>
    </cfRule>
  </conditionalFormatting>
  <conditionalFormatting sqref="D22">
    <cfRule type="containsText" dxfId="41" priority="10" operator="containsText" text="Não">
      <formula>NOT(ISERROR(SEARCH("Não",D22)))</formula>
    </cfRule>
    <cfRule type="containsText" dxfId="40" priority="11" operator="containsText" text="Elegível">
      <formula>NOT(ISERROR(SEARCH("Elegível",D22)))</formula>
    </cfRule>
  </conditionalFormatting>
  <conditionalFormatting sqref="O25">
    <cfRule type="containsBlanks" dxfId="39" priority="9">
      <formula>LEN(TRIM(O25))=0</formula>
    </cfRule>
  </conditionalFormatting>
  <conditionalFormatting sqref="P25">
    <cfRule type="expression" dxfId="38" priority="2">
      <formula>$N$25=""</formula>
    </cfRule>
    <cfRule type="expression" dxfId="37" priority="8">
      <formula>$N$25=0</formula>
    </cfRule>
  </conditionalFormatting>
  <conditionalFormatting sqref="N25:N26">
    <cfRule type="cellIs" dxfId="36" priority="7" operator="equal">
      <formula>0</formula>
    </cfRule>
  </conditionalFormatting>
  <conditionalFormatting sqref="D18">
    <cfRule type="containsText" dxfId="35" priority="6" operator="containsText" text="obrigatório">
      <formula>NOT(ISERROR(SEARCH("obrigatório",D18)))</formula>
    </cfRule>
  </conditionalFormatting>
  <conditionalFormatting sqref="E9:G9">
    <cfRule type="expression" dxfId="34" priority="5">
      <formula>$E$9&lt;&gt;""</formula>
    </cfRule>
  </conditionalFormatting>
  <conditionalFormatting sqref="D9">
    <cfRule type="containsBlanks" dxfId="33" priority="4">
      <formula>LEN(TRIM(D9))=0</formula>
    </cfRule>
  </conditionalFormatting>
  <conditionalFormatting sqref="E10:G11">
    <cfRule type="containsText" dxfId="32" priority="1" operator="containsText" text="não">
      <formula>NOT(ISERROR(SEARCH("não",E10)))</formula>
    </cfRule>
    <cfRule type="containsText" dxfId="31" priority="3" operator="containsText" text="É possível aplicar esta modalidade">
      <formula>NOT(ISERROR(SEARCH("É possível aplicar esta modalidade",E10)))</formula>
    </cfRule>
  </conditionalFormatting>
  <dataValidations count="1">
    <dataValidation type="list" allowBlank="1" showInputMessage="1" showErrorMessage="1" sqref="D9" xr:uid="{00000000-0002-0000-0B00-000000000000}">
      <formula1>"Reembolsável, Não Reembolsável"</formula1>
    </dataValidation>
  </dataValidations>
  <hyperlinks>
    <hyperlink ref="O25" location="'AP.6. Plano de Reembolsos'!A1" display="'AP.6. Plano de Reembolsos'!A1" xr:uid="{00000000-0004-0000-0B00-000000000000}"/>
    <hyperlink ref="C10" location="'1. Identificação Ben. Oper.'!A1" display="(preencher os dados na Folha 1)" xr:uid="{00000000-0004-0000-0B00-000001000000}"/>
    <hyperlink ref="D2" location="'0.Ajuda'!A1" display="Ajuda" xr:uid="{00000000-0004-0000-0B00-000002000000}"/>
    <hyperlink ref="F2" location="Home!A1" display="Home" xr:uid="{00000000-0004-0000-0B00-000003000000}"/>
    <hyperlink ref="H10" location="'AP.3. Apoio Reembol.'!A1" display="AP.3. Apoio Reembolsável" xr:uid="{3AD5045F-5FFC-4B17-A76A-6D38FC70263C}"/>
    <hyperlink ref="H11" location="'AP.4. Apoio Não Reemb. '!A1" display="A.P.4. Apoio Não Reembolsável" xr:uid="{8F1C240E-8F67-4C96-BD4F-F0F3F560511D}"/>
  </hyperlinks>
  <pageMargins left="0.7" right="0.7" top="0.75" bottom="0.75" header="0.3" footer="0.3"/>
  <pageSetup paperSize="9" scale="48"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25"/>
  <sheetViews>
    <sheetView showGridLines="0" zoomScale="70" zoomScaleNormal="70" workbookViewId="0">
      <selection activeCell="J14" sqref="J14:M14"/>
    </sheetView>
  </sheetViews>
  <sheetFormatPr defaultColWidth="9.140625" defaultRowHeight="12.75" x14ac:dyDescent="0.2"/>
  <cols>
    <col min="1" max="1" width="6" style="467" customWidth="1"/>
    <col min="2" max="2" width="13.7109375" style="467" customWidth="1"/>
    <col min="3" max="3" width="42.7109375" style="467" customWidth="1"/>
    <col min="4" max="4" width="14" style="467" customWidth="1"/>
    <col min="5" max="5" width="14.7109375" style="467" customWidth="1"/>
    <col min="6" max="6" width="14.85546875" style="467" customWidth="1"/>
    <col min="7" max="7" width="12.28515625" style="467" customWidth="1"/>
    <col min="8" max="8" width="17.5703125" style="467" customWidth="1"/>
    <col min="9" max="9" width="17.140625" style="467" customWidth="1"/>
    <col min="10" max="10" width="16.28515625" style="467" customWidth="1"/>
    <col min="11" max="11" width="14.7109375" style="467" customWidth="1"/>
    <col min="12" max="12" width="16.140625" style="467" customWidth="1"/>
    <col min="13" max="13" width="16.5703125" style="467" customWidth="1"/>
    <col min="14" max="15" width="9.42578125" style="467" customWidth="1"/>
    <col min="16" max="16" width="11.7109375" style="467" customWidth="1"/>
    <col min="17" max="19" width="9.42578125" style="467" customWidth="1"/>
    <col min="20" max="21" width="12.7109375" style="467" customWidth="1"/>
    <col min="22" max="16384" width="9.140625" style="467"/>
  </cols>
  <sheetData>
    <row r="1" spans="1:22" ht="18.75" x14ac:dyDescent="0.2">
      <c r="A1" s="500"/>
      <c r="B1" s="500"/>
      <c r="C1" s="500"/>
      <c r="D1" s="500"/>
      <c r="E1" s="500"/>
      <c r="F1" s="500"/>
      <c r="G1" s="500"/>
      <c r="H1" s="500"/>
      <c r="I1" s="500"/>
      <c r="J1" s="500"/>
      <c r="L1" s="1781"/>
      <c r="M1" s="1781"/>
      <c r="R1" s="501"/>
      <c r="S1" s="501"/>
      <c r="T1" s="501"/>
      <c r="U1" s="501"/>
    </row>
    <row r="2" spans="1:22" ht="18.75" x14ac:dyDescent="0.2">
      <c r="A2" s="500"/>
      <c r="B2" s="500"/>
      <c r="C2" s="500"/>
      <c r="D2" s="500"/>
      <c r="E2" s="500"/>
      <c r="F2" s="500"/>
      <c r="G2" s="500"/>
      <c r="H2" s="500"/>
      <c r="I2" s="500"/>
      <c r="J2" s="500"/>
      <c r="L2" s="842"/>
      <c r="M2" s="842"/>
      <c r="R2" s="501"/>
      <c r="S2" s="501"/>
      <c r="T2" s="501"/>
      <c r="U2" s="501"/>
    </row>
    <row r="3" spans="1:22" ht="18.75" x14ac:dyDescent="0.2">
      <c r="A3" s="500"/>
      <c r="B3" s="500"/>
      <c r="C3" s="500"/>
      <c r="D3" s="500"/>
      <c r="E3" s="500"/>
      <c r="F3" s="500"/>
      <c r="G3" s="500"/>
      <c r="H3" s="500"/>
      <c r="I3" s="500"/>
      <c r="J3" s="500"/>
      <c r="L3" s="842"/>
      <c r="M3" s="842"/>
      <c r="R3" s="501"/>
      <c r="S3" s="501"/>
      <c r="T3" s="501"/>
      <c r="U3" s="501"/>
    </row>
    <row r="4" spans="1:22" ht="18.75" x14ac:dyDescent="0.2">
      <c r="A4" s="500"/>
      <c r="B4" s="500"/>
      <c r="C4" s="500"/>
      <c r="D4" s="500"/>
      <c r="E4" s="500"/>
      <c r="F4" s="500"/>
      <c r="G4" s="500"/>
      <c r="H4" s="500"/>
      <c r="I4" s="500"/>
      <c r="J4" s="500"/>
      <c r="L4" s="842"/>
      <c r="M4" s="842"/>
      <c r="R4" s="501"/>
      <c r="S4" s="501"/>
      <c r="T4" s="501"/>
      <c r="U4" s="501"/>
    </row>
    <row r="5" spans="1:22" ht="21" x14ac:dyDescent="0.2">
      <c r="B5" s="508" t="s">
        <v>397</v>
      </c>
      <c r="C5" s="508"/>
      <c r="D5" s="508"/>
      <c r="E5" s="508"/>
      <c r="F5" s="508"/>
      <c r="G5" s="508"/>
      <c r="H5" s="508"/>
      <c r="I5" s="508"/>
      <c r="J5" s="508"/>
      <c r="K5" s="508"/>
      <c r="L5" s="508"/>
      <c r="M5" s="508"/>
      <c r="N5" s="501"/>
      <c r="O5" s="501"/>
      <c r="P5" s="501"/>
      <c r="Q5" s="501"/>
      <c r="R5" s="501"/>
      <c r="S5" s="501"/>
      <c r="T5" s="501"/>
      <c r="U5" s="501"/>
    </row>
    <row r="6" spans="1:22" ht="15.75" thickBot="1" x14ac:dyDescent="0.3">
      <c r="B6" s="675" t="str">
        <f>'1. Identificação Ben. Oper.'!D10&amp;"/// "&amp;'1. Identificação Ben. Oper.'!D12&amp;" /// "&amp;'1. Identificação Ben. Oper.'!D11</f>
        <v xml:space="preserve">(atribuído pelo Balcão 2020 após submissão):///  /// </v>
      </c>
      <c r="P6" s="509"/>
    </row>
    <row r="7" spans="1:22" s="502" customFormat="1" ht="25.5" x14ac:dyDescent="0.25">
      <c r="B7" s="801" t="s">
        <v>162</v>
      </c>
      <c r="C7" s="802" t="s">
        <v>213</v>
      </c>
      <c r="D7" s="802" t="s">
        <v>163</v>
      </c>
      <c r="E7" s="802" t="s">
        <v>214</v>
      </c>
      <c r="F7" s="802" t="s">
        <v>164</v>
      </c>
      <c r="G7" s="802" t="s">
        <v>165</v>
      </c>
      <c r="H7" s="802" t="s">
        <v>166</v>
      </c>
      <c r="I7" s="802" t="s">
        <v>167</v>
      </c>
      <c r="J7" s="1788" t="s">
        <v>244</v>
      </c>
      <c r="K7" s="1788"/>
      <c r="L7" s="1788"/>
      <c r="M7" s="1789"/>
      <c r="P7" s="867" t="s">
        <v>359</v>
      </c>
      <c r="R7" s="503"/>
    </row>
    <row r="8" spans="1:22" s="331" customFormat="1" ht="30" customHeight="1" x14ac:dyDescent="0.25">
      <c r="B8" s="1082" t="s">
        <v>168</v>
      </c>
      <c r="C8" s="1083" t="s">
        <v>169</v>
      </c>
      <c r="D8" s="803" t="s">
        <v>398</v>
      </c>
      <c r="E8" s="1084">
        <v>0</v>
      </c>
      <c r="F8" s="1084">
        <f>'2. Medidas a) i)'!Q36+'3. Medidas a) ii)'!Q35+'4. Medidas a) iii)'!R23+'5. Medidas a) iv)'!R18+'6. Medidas a) v)'!Q22+'7. Medidas b) i)'!R22+'8. Medidas b) ii)'!Q23-'4. Medidas a) iii)'!R25</f>
        <v>0</v>
      </c>
      <c r="G8" s="1085" t="str">
        <f>IF('11. Resumo e Forma de Financ.'!$D$9="","",YEAR('AP.2. Quadro de Despesa'!$O$10))</f>
        <v/>
      </c>
      <c r="H8" s="1086" t="s">
        <v>28</v>
      </c>
      <c r="I8" s="1086" t="s">
        <v>28</v>
      </c>
      <c r="J8" s="1784"/>
      <c r="K8" s="1784"/>
      <c r="L8" s="1784"/>
      <c r="M8" s="1785"/>
      <c r="P8" s="509"/>
    </row>
    <row r="9" spans="1:22" s="331" customFormat="1" ht="30" customHeight="1" x14ac:dyDescent="0.25">
      <c r="B9" s="1087" t="s">
        <v>215</v>
      </c>
      <c r="C9" s="1088" t="s">
        <v>216</v>
      </c>
      <c r="D9" s="1089" t="s">
        <v>217</v>
      </c>
      <c r="E9" s="1090">
        <v>0</v>
      </c>
      <c r="F9" s="1084">
        <f>'2. Medidas a) i)'!T36+'3. Medidas a) ii)'!T35+'4. Medidas a) iii)'!U23+'5. Medidas a) iv)'!U18+'6. Medidas a) v)'!T22+'7. Medidas b) i)'!U22+'8. Medidas b) ii)'!T23</f>
        <v>0</v>
      </c>
      <c r="G9" s="1085" t="str">
        <f>IF('11. Resumo e Forma de Financ.'!$D$9="","",YEAR('AP.2. Quadro de Despesa'!$O$10))</f>
        <v/>
      </c>
      <c r="H9" s="1086" t="s">
        <v>28</v>
      </c>
      <c r="I9" s="1086" t="s">
        <v>28</v>
      </c>
      <c r="J9" s="1784"/>
      <c r="K9" s="1784"/>
      <c r="L9" s="1784"/>
      <c r="M9" s="1785"/>
      <c r="P9" s="868" t="s">
        <v>562</v>
      </c>
    </row>
    <row r="10" spans="1:22" s="331" customFormat="1" ht="30" customHeight="1" x14ac:dyDescent="0.25">
      <c r="B10" s="1087" t="s">
        <v>218</v>
      </c>
      <c r="C10" s="1088" t="s">
        <v>219</v>
      </c>
      <c r="D10" s="1091" t="s">
        <v>220</v>
      </c>
      <c r="E10" s="1090">
        <v>0</v>
      </c>
      <c r="F10" s="1092">
        <v>1</v>
      </c>
      <c r="G10" s="1085" t="str">
        <f>IF('11. Resumo e Forma de Financ.'!$D$9="","",YEAR('AP.2. Quadro de Despesa'!$O$10))</f>
        <v/>
      </c>
      <c r="H10" s="1086" t="s">
        <v>28</v>
      </c>
      <c r="I10" s="1086" t="s">
        <v>29</v>
      </c>
      <c r="J10" s="1790"/>
      <c r="K10" s="1790"/>
      <c r="L10" s="1790"/>
      <c r="M10" s="1791"/>
      <c r="P10" s="509"/>
    </row>
    <row r="11" spans="1:22" s="331" customFormat="1" ht="30" customHeight="1" x14ac:dyDescent="0.25">
      <c r="B11" s="1087" t="s">
        <v>221</v>
      </c>
      <c r="C11" s="1088" t="s">
        <v>222</v>
      </c>
      <c r="D11" s="1091" t="s">
        <v>223</v>
      </c>
      <c r="E11" s="1090">
        <v>0</v>
      </c>
      <c r="F11" s="1090">
        <f>'1. Identificação Ben. Oper.'!D38</f>
        <v>0</v>
      </c>
      <c r="G11" s="1085" t="str">
        <f>IF('11. Resumo e Forma de Financ.'!$D$9="","",YEAR('AP.2. Quadro de Despesa'!$O$10))</f>
        <v/>
      </c>
      <c r="H11" s="1086" t="s">
        <v>28</v>
      </c>
      <c r="I11" s="1086" t="s">
        <v>29</v>
      </c>
      <c r="J11" s="1782"/>
      <c r="K11" s="1782"/>
      <c r="L11" s="1782"/>
      <c r="M11" s="1783"/>
      <c r="P11" s="868" t="s">
        <v>535</v>
      </c>
      <c r="R11" s="3"/>
      <c r="S11" s="3"/>
      <c r="T11" s="3"/>
      <c r="U11" s="3"/>
      <c r="V11" s="3"/>
    </row>
    <row r="12" spans="1:22" s="331" customFormat="1" ht="30" customHeight="1" x14ac:dyDescent="0.25">
      <c r="B12" s="1082" t="s">
        <v>224</v>
      </c>
      <c r="C12" s="1083" t="s">
        <v>225</v>
      </c>
      <c r="D12" s="803" t="s">
        <v>223</v>
      </c>
      <c r="E12" s="1084">
        <v>0</v>
      </c>
      <c r="F12" s="1084">
        <f>'2. Medidas a) i)'!H36</f>
        <v>0</v>
      </c>
      <c r="G12" s="1085" t="str">
        <f>IF('11. Resumo e Forma de Financ.'!$D$9="","",YEAR('AP.2. Quadro de Despesa'!$O$10))</f>
        <v/>
      </c>
      <c r="H12" s="1086" t="str">
        <f>IF(F12=0,"NÃO","SIM")</f>
        <v>NÃO</v>
      </c>
      <c r="I12" s="1086" t="s">
        <v>29</v>
      </c>
      <c r="J12" s="1782"/>
      <c r="K12" s="1782"/>
      <c r="L12" s="1782"/>
      <c r="M12" s="1783"/>
      <c r="P12" s="509"/>
    </row>
    <row r="13" spans="1:22" s="331" customFormat="1" ht="30" customHeight="1" x14ac:dyDescent="0.25">
      <c r="B13" s="1087" t="s">
        <v>226</v>
      </c>
      <c r="C13" s="1088" t="s">
        <v>227</v>
      </c>
      <c r="D13" s="1091" t="s">
        <v>223</v>
      </c>
      <c r="E13" s="1090">
        <v>0</v>
      </c>
      <c r="F13" s="1090">
        <f>'3. Medidas a) ii)'!H35</f>
        <v>0</v>
      </c>
      <c r="G13" s="1085" t="str">
        <f>IF('11. Resumo e Forma de Financ.'!$D$9="","",YEAR('AP.2. Quadro de Despesa'!$O$10))</f>
        <v/>
      </c>
      <c r="H13" s="1086" t="str">
        <f t="shared" ref="H13:H16" si="0">IF(F13=0,"NÃO","SIM")</f>
        <v>NÃO</v>
      </c>
      <c r="I13" s="1086" t="s">
        <v>29</v>
      </c>
      <c r="J13" s="1782"/>
      <c r="K13" s="1782"/>
      <c r="L13" s="1782"/>
      <c r="M13" s="1783"/>
      <c r="P13" s="868" t="s">
        <v>552</v>
      </c>
    </row>
    <row r="14" spans="1:22" s="331" customFormat="1" ht="30" customHeight="1" x14ac:dyDescent="0.25">
      <c r="B14" s="1087" t="s">
        <v>228</v>
      </c>
      <c r="C14" s="1088" t="s">
        <v>229</v>
      </c>
      <c r="D14" s="1091" t="s">
        <v>223</v>
      </c>
      <c r="E14" s="1090">
        <v>0</v>
      </c>
      <c r="F14" s="1090">
        <f>'7. Medidas b) i)'!I22</f>
        <v>0</v>
      </c>
      <c r="G14" s="1085" t="str">
        <f>IF('11. Resumo e Forma de Financ.'!$D$9="","",YEAR('AP.2. Quadro de Despesa'!$O$10))</f>
        <v/>
      </c>
      <c r="H14" s="1086" t="str">
        <f t="shared" si="0"/>
        <v>NÃO</v>
      </c>
      <c r="I14" s="1086" t="s">
        <v>29</v>
      </c>
      <c r="J14" s="1782"/>
      <c r="K14" s="1782"/>
      <c r="L14" s="1782"/>
      <c r="M14" s="1783"/>
    </row>
    <row r="15" spans="1:22" s="331" customFormat="1" ht="30" customHeight="1" x14ac:dyDescent="0.25">
      <c r="B15" s="1087" t="s">
        <v>230</v>
      </c>
      <c r="C15" s="1088" t="s">
        <v>231</v>
      </c>
      <c r="D15" s="1091" t="s">
        <v>232</v>
      </c>
      <c r="E15" s="1090">
        <v>0</v>
      </c>
      <c r="F15" s="1090">
        <f>'8. Medidas b) ii)'!H23</f>
        <v>0</v>
      </c>
      <c r="G15" s="1085" t="str">
        <f>IF('11. Resumo e Forma de Financ.'!$D$9="","",YEAR('AP.2. Quadro de Despesa'!$O$10))</f>
        <v/>
      </c>
      <c r="H15" s="1086" t="str">
        <f t="shared" si="0"/>
        <v>NÃO</v>
      </c>
      <c r="I15" s="1086" t="s">
        <v>29</v>
      </c>
      <c r="J15" s="1782"/>
      <c r="K15" s="1782"/>
      <c r="L15" s="1782"/>
      <c r="M15" s="1783"/>
    </row>
    <row r="16" spans="1:22" s="331" customFormat="1" ht="30" customHeight="1" x14ac:dyDescent="0.25">
      <c r="B16" s="1082" t="s">
        <v>233</v>
      </c>
      <c r="C16" s="1083" t="s">
        <v>234</v>
      </c>
      <c r="D16" s="1093" t="s">
        <v>232</v>
      </c>
      <c r="E16" s="1084">
        <v>0</v>
      </c>
      <c r="F16" s="1084">
        <f>'5. Medidas a) iv)'!G18-'5. Medidas a) iv)'!H18</f>
        <v>0</v>
      </c>
      <c r="G16" s="1085" t="str">
        <f>IF('11. Resumo e Forma de Financ.'!$D$9="","",YEAR('AP.2. Quadro de Despesa'!$O$10))</f>
        <v/>
      </c>
      <c r="H16" s="1086" t="str">
        <f t="shared" si="0"/>
        <v>NÃO</v>
      </c>
      <c r="I16" s="1086" t="s">
        <v>29</v>
      </c>
      <c r="J16" s="1784"/>
      <c r="K16" s="1784"/>
      <c r="L16" s="1784"/>
      <c r="M16" s="1785"/>
    </row>
    <row r="17" spans="2:21" s="331" customFormat="1" ht="30" customHeight="1" thickBot="1" x14ac:dyDescent="0.3">
      <c r="B17" s="1094" t="s">
        <v>235</v>
      </c>
      <c r="C17" s="855" t="s">
        <v>236</v>
      </c>
      <c r="D17" s="1095" t="s">
        <v>237</v>
      </c>
      <c r="E17" s="804">
        <f>'1. Identificação Ben. Oper.'!D48</f>
        <v>0</v>
      </c>
      <c r="F17" s="804">
        <f>'1. Identificação Ben. Oper.'!D48-'2. Medidas a) i)'!R36-'3. Medidas a) ii)'!R35-'4. Medidas a) iii)'!S23-'5. Medidas a) iv)'!S18-'6. Medidas a) v)'!R22-'7. Medidas b) i)'!S22-'8. Medidas b) ii)'!R23+'4. Medidas a) iii)'!S25</f>
        <v>0</v>
      </c>
      <c r="G17" s="1096" t="str">
        <f>IF('11. Resumo e Forma de Financ.'!$D$9="","",YEAR('AP.2. Quadro de Despesa'!$O$10))</f>
        <v/>
      </c>
      <c r="H17" s="1097" t="s">
        <v>28</v>
      </c>
      <c r="I17" s="1097" t="s">
        <v>28</v>
      </c>
      <c r="J17" s="1786"/>
      <c r="K17" s="1786"/>
      <c r="L17" s="1786"/>
      <c r="M17" s="1787"/>
    </row>
    <row r="18" spans="2:21" x14ac:dyDescent="0.2">
      <c r="B18" s="504"/>
      <c r="H18" s="331"/>
      <c r="I18" s="331"/>
      <c r="J18" s="331"/>
      <c r="K18" s="331"/>
      <c r="L18" s="331"/>
    </row>
    <row r="20" spans="2:21" x14ac:dyDescent="0.2">
      <c r="B20" s="719" t="s">
        <v>399</v>
      </c>
      <c r="F20" s="505"/>
      <c r="N20" s="506"/>
      <c r="O20" s="506"/>
      <c r="P20" s="507"/>
      <c r="Q20" s="506"/>
      <c r="R20" s="506"/>
      <c r="S20" s="506"/>
      <c r="T20" s="506"/>
      <c r="U20" s="506"/>
    </row>
    <row r="21" spans="2:21" ht="13.5" thickBot="1" x14ac:dyDescent="0.25"/>
    <row r="22" spans="2:21" ht="42.75" customHeight="1" x14ac:dyDescent="0.2">
      <c r="B22" s="1779" t="s">
        <v>656</v>
      </c>
      <c r="C22" s="1780"/>
      <c r="D22" s="1410" t="s">
        <v>398</v>
      </c>
      <c r="E22" s="1411" t="s">
        <v>111</v>
      </c>
      <c r="F22" s="1412">
        <f>'2. Medidas a) i)'!Q36+'3. Medidas a) ii)'!Q35+'4. Medidas a) iii)'!R23+'5. Medidas a) iv)'!R18+'6. Medidas a) v)'!Q22</f>
        <v>0</v>
      </c>
    </row>
    <row r="23" spans="2:21" ht="30.75" customHeight="1" x14ac:dyDescent="0.2">
      <c r="B23" s="1775" t="s">
        <v>657</v>
      </c>
      <c r="C23" s="1776"/>
      <c r="D23" s="1408" t="s">
        <v>398</v>
      </c>
      <c r="E23" s="1409" t="s">
        <v>111</v>
      </c>
      <c r="F23" s="1413">
        <f>'7. Medidas b) i)'!R22</f>
        <v>0</v>
      </c>
    </row>
    <row r="24" spans="2:21" ht="30" customHeight="1" x14ac:dyDescent="0.2">
      <c r="B24" s="1775" t="s">
        <v>658</v>
      </c>
      <c r="C24" s="1776"/>
      <c r="D24" s="1408" t="s">
        <v>398</v>
      </c>
      <c r="E24" s="1409" t="s">
        <v>111</v>
      </c>
      <c r="F24" s="1413">
        <f>-'4. Medidas a) iii)'!R25</f>
        <v>0</v>
      </c>
    </row>
    <row r="25" spans="2:21" ht="43.5" customHeight="1" thickBot="1" x14ac:dyDescent="0.25">
      <c r="B25" s="1777" t="s">
        <v>659</v>
      </c>
      <c r="C25" s="1778"/>
      <c r="D25" s="1414" t="s">
        <v>398</v>
      </c>
      <c r="E25" s="1415" t="s">
        <v>111</v>
      </c>
      <c r="F25" s="1421">
        <f>'8. Medidas b) ii)'!Q23</f>
        <v>0</v>
      </c>
    </row>
  </sheetData>
  <sheetProtection algorithmName="SHA-512" hashValue="NfEU7bELXoKe8532au8rzAm06MrLCfHTHtg/PCizlQpissJdlsGBtZyESoe7wi3s85S4Yoi+GZMggmoO4jaGcA==" saltValue="Sgh0JKXGa3cjkM50hxyfUg==" spinCount="100000" sheet="1" objects="1" scenarios="1"/>
  <mergeCells count="16">
    <mergeCell ref="B24:C24"/>
    <mergeCell ref="B25:C25"/>
    <mergeCell ref="B22:C22"/>
    <mergeCell ref="B23:C23"/>
    <mergeCell ref="L1:M1"/>
    <mergeCell ref="J14:M14"/>
    <mergeCell ref="J15:M15"/>
    <mergeCell ref="J16:M16"/>
    <mergeCell ref="J17:M17"/>
    <mergeCell ref="J7:M7"/>
    <mergeCell ref="J8:M8"/>
    <mergeCell ref="J9:M9"/>
    <mergeCell ref="J10:M10"/>
    <mergeCell ref="J11:M11"/>
    <mergeCell ref="J12:M12"/>
    <mergeCell ref="J13:M13"/>
  </mergeCells>
  <conditionalFormatting sqref="J8:M17">
    <cfRule type="containsBlanks" dxfId="30" priority="1">
      <formula>LEN(TRIM(J8))=0</formula>
    </cfRule>
  </conditionalFormatting>
  <dataValidations count="1">
    <dataValidation allowBlank="1" showInputMessage="1" showErrorMessage="1" sqref="B16:F16 B12:F12" xr:uid="{00000000-0002-0000-0C00-000000000000}"/>
  </dataValidations>
  <hyperlinks>
    <hyperlink ref="P7" location="'0.Ajuda'!A1" display="Ajuda" xr:uid="{00000000-0004-0000-0C00-000000000000}"/>
    <hyperlink ref="P9" location="Home!A1" display="Home" xr:uid="{00000000-0004-0000-0C00-000001000000}"/>
    <hyperlink ref="P11" location="'AP.2. Quadro de Despesa'!A1" display="Quadro de Despesa" xr:uid="{00000000-0004-0000-0C00-000002000000}"/>
    <hyperlink ref="P13" location="'11. Resumo e Forma de Financ.'!A1" display="Resumo da Operação" xr:uid="{00000000-0004-0000-0C00-000003000000}"/>
  </hyperlinks>
  <pageMargins left="0.7" right="0.7" top="0.75" bottom="0.75" header="0.3" footer="0.3"/>
  <pageSetup paperSize="9" scale="62" fitToHeight="0" orientation="landscape" r:id="rId1"/>
  <ignoredErrors>
    <ignoredError sqref="H12"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A171"/>
  <sheetViews>
    <sheetView showGridLines="0" zoomScale="70" zoomScaleNormal="70" workbookViewId="0"/>
  </sheetViews>
  <sheetFormatPr defaultRowHeight="15" x14ac:dyDescent="0.25"/>
  <cols>
    <col min="1" max="1" width="4.5703125" customWidth="1"/>
    <col min="2" max="2" width="22.85546875" customWidth="1"/>
    <col min="3" max="3" width="37" customWidth="1"/>
    <col min="4" max="6" width="14.28515625" customWidth="1"/>
    <col min="7" max="7" width="34" hidden="1" customWidth="1"/>
    <col min="8" max="8" width="29.5703125" customWidth="1"/>
    <col min="9" max="9" width="9.42578125" customWidth="1"/>
    <col min="10" max="10" width="14.28515625" customWidth="1"/>
    <col min="11" max="11" width="13" customWidth="1"/>
    <col min="12" max="12" width="13.5703125" customWidth="1"/>
    <col min="13" max="14" width="13" customWidth="1"/>
    <col min="15" max="15" width="16.42578125" customWidth="1"/>
    <col min="16" max="18" width="12.140625" customWidth="1"/>
    <col min="19" max="19" width="4.140625" hidden="1" customWidth="1"/>
    <col min="20" max="22" width="10.5703125" hidden="1" customWidth="1"/>
    <col min="23" max="23" width="9.140625" hidden="1" customWidth="1"/>
    <col min="24" max="24" width="22.140625" customWidth="1"/>
    <col min="25" max="25" width="15.28515625" hidden="1" customWidth="1"/>
    <col min="26" max="26" width="16.28515625" customWidth="1"/>
    <col min="27" max="27" width="20.85546875" customWidth="1"/>
  </cols>
  <sheetData>
    <row r="2" spans="2:27" ht="27.75" customHeight="1" x14ac:dyDescent="0.25">
      <c r="I2" s="3"/>
      <c r="J2" s="867" t="s">
        <v>359</v>
      </c>
      <c r="K2" s="3"/>
      <c r="L2" s="868" t="s">
        <v>562</v>
      </c>
      <c r="M2" s="3"/>
      <c r="N2" s="868" t="s">
        <v>552</v>
      </c>
    </row>
    <row r="3" spans="2:27" ht="75" customHeight="1" x14ac:dyDescent="0.25">
      <c r="C3" s="1792" t="s">
        <v>615</v>
      </c>
      <c r="D3" s="1792"/>
      <c r="E3" s="1792"/>
      <c r="F3" s="1792"/>
      <c r="G3" s="1146"/>
      <c r="Q3" s="1340"/>
    </row>
    <row r="4" spans="2:27" x14ac:dyDescent="0.25">
      <c r="B4" s="4"/>
      <c r="C4" s="4"/>
      <c r="D4" s="4"/>
      <c r="E4" s="4"/>
      <c r="F4" s="4"/>
      <c r="G4" s="4"/>
      <c r="H4" s="4"/>
      <c r="I4" s="4"/>
      <c r="J4" s="4"/>
      <c r="K4" s="4"/>
      <c r="L4" s="4"/>
      <c r="M4" s="4"/>
      <c r="N4" s="4"/>
      <c r="O4" s="4"/>
      <c r="P4" s="4"/>
      <c r="Q4" s="4"/>
      <c r="R4" s="4"/>
      <c r="S4" s="4"/>
      <c r="T4" s="4"/>
      <c r="U4" s="4"/>
      <c r="V4" s="4"/>
      <c r="W4" s="4"/>
      <c r="X4" s="4"/>
      <c r="Y4" s="4"/>
      <c r="Z4" s="4"/>
      <c r="AA4" s="4"/>
    </row>
    <row r="5" spans="2:27" x14ac:dyDescent="0.25">
      <c r="B5" s="4"/>
      <c r="C5" s="4"/>
      <c r="D5" s="4"/>
      <c r="E5" s="4"/>
      <c r="F5" s="4"/>
      <c r="G5" s="4"/>
      <c r="H5" s="4"/>
      <c r="I5" s="4"/>
      <c r="J5" s="4"/>
      <c r="K5" s="4"/>
      <c r="L5" s="4"/>
      <c r="M5" s="4"/>
      <c r="N5" s="4"/>
      <c r="O5" s="4"/>
      <c r="P5" s="4"/>
      <c r="Q5" s="4"/>
      <c r="R5" s="4"/>
      <c r="S5" s="4"/>
      <c r="T5" s="4"/>
      <c r="U5" s="4"/>
      <c r="V5" s="4"/>
      <c r="W5" s="4"/>
      <c r="X5" s="4"/>
      <c r="Y5" s="4"/>
      <c r="Z5" s="4"/>
      <c r="AA5" s="4"/>
    </row>
    <row r="6" spans="2:27" ht="22.5" customHeight="1" x14ac:dyDescent="0.35">
      <c r="B6" s="4"/>
      <c r="D6" s="997" t="s">
        <v>535</v>
      </c>
      <c r="E6" s="4"/>
      <c r="F6" s="4"/>
      <c r="G6" s="4"/>
      <c r="H6" s="4"/>
      <c r="I6" s="4"/>
      <c r="J6" s="4"/>
      <c r="K6" s="996"/>
      <c r="L6" s="996"/>
      <c r="M6" s="996"/>
      <c r="N6" s="996"/>
      <c r="O6" s="996"/>
      <c r="P6" s="996"/>
      <c r="Q6" s="4"/>
      <c r="R6" s="4"/>
      <c r="S6" s="4"/>
      <c r="T6" s="4"/>
      <c r="U6" s="4"/>
      <c r="V6" s="4"/>
      <c r="W6" s="4"/>
      <c r="X6" s="4"/>
      <c r="Y6" s="4"/>
      <c r="Z6" s="4"/>
      <c r="AA6" s="4"/>
    </row>
    <row r="7" spans="2:27" ht="30" customHeight="1" x14ac:dyDescent="0.25">
      <c r="B7" s="4"/>
      <c r="D7" s="1001" t="s">
        <v>534</v>
      </c>
      <c r="E7" s="4"/>
      <c r="F7" s="4"/>
      <c r="G7" s="4"/>
      <c r="H7" s="4"/>
      <c r="I7" s="4"/>
      <c r="J7" s="4"/>
      <c r="K7" s="4"/>
      <c r="L7" s="998"/>
      <c r="M7" s="999"/>
      <c r="N7" s="999"/>
      <c r="O7" s="999"/>
      <c r="P7" s="999"/>
      <c r="Q7" s="999"/>
      <c r="R7" s="1000"/>
      <c r="S7" s="4"/>
      <c r="T7" s="4"/>
      <c r="U7" s="4"/>
      <c r="V7" s="4"/>
      <c r="W7" s="4"/>
      <c r="X7" s="4"/>
      <c r="Y7" s="4"/>
      <c r="Z7" s="4"/>
      <c r="AA7" s="4"/>
    </row>
    <row r="8" spans="2:27" ht="43.5" customHeight="1" x14ac:dyDescent="0.25">
      <c r="B8" s="4"/>
      <c r="C8" s="856" t="s">
        <v>616</v>
      </c>
      <c r="D8" s="1147" t="str">
        <f>'1. Identificação Ben. Oper.'!D10</f>
        <v>(atribuído pelo Balcão 2020 após submissão):</v>
      </c>
      <c r="E8" s="1148"/>
      <c r="F8" s="1148"/>
      <c r="G8" s="4"/>
      <c r="H8" s="1148"/>
      <c r="I8" s="1148"/>
      <c r="J8" s="1148"/>
      <c r="K8" s="4"/>
      <c r="L8" s="1002"/>
      <c r="M8" s="36"/>
      <c r="N8" s="1003" t="s">
        <v>583</v>
      </c>
      <c r="O8" s="1004" t="str">
        <f>IF(MIN(T19:T169)&lt;2000,"",IF(ISERROR(MIN(T19:T169)),"Preencha p.f. a calendarização",MIN(T19:T169)))</f>
        <v/>
      </c>
      <c r="P8" s="1813" t="str">
        <f>IF(O8="","",IF(O8&lt;'Folha Base'!B20,"Note p.f. que não são elegíveis despesas realizadas em data anterior a 12-07-2017 (ver alínea g) do ponto 11.4 do Aviso)!!!",""))</f>
        <v/>
      </c>
      <c r="Q8" s="1813"/>
      <c r="R8" s="1814"/>
      <c r="S8" s="4"/>
      <c r="T8" s="4"/>
      <c r="U8" s="4"/>
      <c r="V8" s="4"/>
      <c r="W8" s="4"/>
      <c r="X8" s="4"/>
      <c r="Y8" s="4"/>
      <c r="Z8" s="4"/>
      <c r="AA8" s="4"/>
    </row>
    <row r="9" spans="2:27" ht="31.5" customHeight="1" x14ac:dyDescent="0.25">
      <c r="B9" s="4"/>
      <c r="C9" s="856" t="s">
        <v>617</v>
      </c>
      <c r="D9" s="1149" t="str">
        <f>IF('1. Identificação Ben. Oper.'!D12="","",'1. Identificação Ben. Oper.'!D12)</f>
        <v/>
      </c>
      <c r="E9" s="1148"/>
      <c r="F9" s="1148"/>
      <c r="G9" s="4"/>
      <c r="H9" s="1148"/>
      <c r="I9" s="1148"/>
      <c r="J9" s="1148"/>
      <c r="K9" s="4"/>
      <c r="L9" s="1002"/>
      <c r="M9" s="36"/>
      <c r="N9" s="851"/>
      <c r="O9" s="145"/>
      <c r="P9" s="1813" t="str">
        <f>IF(O10&gt;O8,"",IF(O8&gt;O10,"P.f. note que a data de início tem que ser anterior à de conclusão!",""))</f>
        <v/>
      </c>
      <c r="Q9" s="1813"/>
      <c r="R9" s="1814"/>
      <c r="S9" s="4"/>
      <c r="T9" s="4"/>
      <c r="U9" s="4"/>
      <c r="V9" s="4"/>
      <c r="W9" s="4"/>
      <c r="X9" s="4"/>
      <c r="Y9" s="4"/>
      <c r="Z9" s="4"/>
      <c r="AA9" s="4"/>
    </row>
    <row r="10" spans="2:27" ht="36" customHeight="1" x14ac:dyDescent="0.25">
      <c r="B10" s="4"/>
      <c r="C10" s="696" t="s">
        <v>612</v>
      </c>
      <c r="D10" s="1147" t="str">
        <f>IF('1. Identificação Ben. Oper.'!D11="","",'1. Identificação Ben. Oper.'!D11)</f>
        <v/>
      </c>
      <c r="E10" s="1148"/>
      <c r="F10" s="1148"/>
      <c r="G10" s="4"/>
      <c r="H10" s="1148"/>
      <c r="I10" s="1148"/>
      <c r="J10" s="1148"/>
      <c r="K10" s="1005"/>
      <c r="L10" s="1006"/>
      <c r="M10" s="1007"/>
      <c r="N10" s="1003" t="s">
        <v>582</v>
      </c>
      <c r="O10" s="1004" t="str">
        <f>IF(MAX(V19:V169)&lt;2000,"",IF(ISERROR(MAX(V19:V169)),"Preencha p.f. a calendarização",MAX(V19:V169)))</f>
        <v/>
      </c>
      <c r="P10" s="1813" t="str">
        <f>IF(O10&gt;'Folha Base'!B21,"Note p.f. que o prazo máximo definido no ponto 7 do Aviso é de 24 meses após a assinatura do Termo de Aceitação","")</f>
        <v>Note p.f. que o prazo máximo definido no ponto 7 do Aviso é de 24 meses após a assinatura do Termo de Aceitação</v>
      </c>
      <c r="Q10" s="1813"/>
      <c r="R10" s="1814"/>
      <c r="S10" s="4"/>
      <c r="T10" s="4"/>
      <c r="U10" s="4"/>
      <c r="V10" s="4"/>
      <c r="W10" s="4"/>
      <c r="X10" s="4"/>
      <c r="Y10" s="4"/>
      <c r="Z10" s="4"/>
      <c r="AA10" s="4"/>
    </row>
    <row r="11" spans="2:27" ht="53.25" customHeight="1" x14ac:dyDescent="0.25">
      <c r="B11" s="4"/>
      <c r="C11" s="696" t="s">
        <v>613</v>
      </c>
      <c r="D11" s="1147" t="str">
        <f>'1. Identificação Ben. Oper.'!D18:F18</f>
        <v>POSEUR-03-2019-31</v>
      </c>
      <c r="E11" s="1148"/>
      <c r="F11" s="1148"/>
      <c r="G11" s="4"/>
      <c r="H11" s="1148"/>
      <c r="I11" s="1148"/>
      <c r="J11" s="1148"/>
      <c r="K11" s="1008"/>
      <c r="L11" s="1138"/>
      <c r="M11" s="1139"/>
      <c r="N11" s="1139"/>
      <c r="O11" s="1140"/>
      <c r="P11" s="1815" t="str">
        <f>IF(AND(V146="",V152=""),"",IF(OR(V146&lt;(MAX(V19:V145,V147:V151,V153:V169)+180),V152&lt;(MAX(V19:V145,V147:V151,V153:V169)+180)),"Atenção que a Auditoria Energética e emissão de CE final devem prever período de monitorização de 6 meses após a implementação das medidas de melhoria!!!",""))</f>
        <v/>
      </c>
      <c r="Q11" s="1815"/>
      <c r="R11" s="1816"/>
      <c r="S11" s="4"/>
      <c r="T11" s="4"/>
      <c r="U11" s="4"/>
      <c r="V11" s="4"/>
      <c r="W11" s="4"/>
      <c r="X11" s="4"/>
      <c r="Y11" s="4"/>
      <c r="Z11" s="4"/>
      <c r="AA11" s="4"/>
    </row>
    <row r="12" spans="2:27" ht="33" customHeight="1" x14ac:dyDescent="0.25">
      <c r="B12" s="4"/>
      <c r="C12" s="1009"/>
      <c r="D12" s="1009"/>
      <c r="E12" s="1009"/>
      <c r="F12" s="1009"/>
      <c r="G12" s="4"/>
      <c r="H12" s="1009"/>
      <c r="I12" s="4"/>
      <c r="J12" s="4"/>
      <c r="K12" s="4"/>
      <c r="L12" s="4"/>
      <c r="M12" s="4"/>
      <c r="N12" s="4"/>
      <c r="O12" s="4"/>
      <c r="P12" s="4"/>
      <c r="Q12" s="4"/>
      <c r="R12" s="4"/>
      <c r="S12" s="4"/>
      <c r="T12" s="996"/>
      <c r="U12" s="4"/>
      <c r="V12" s="4"/>
      <c r="W12" s="4"/>
      <c r="X12" s="4"/>
      <c r="Y12" s="4"/>
      <c r="Z12" s="4"/>
      <c r="AA12" s="4"/>
    </row>
    <row r="13" spans="2:27" x14ac:dyDescent="0.25">
      <c r="B13" s="4"/>
      <c r="C13" s="4"/>
      <c r="D13" s="4"/>
      <c r="E13" s="4"/>
      <c r="F13" s="4"/>
      <c r="G13" s="4"/>
      <c r="H13" s="4"/>
      <c r="I13" s="4"/>
      <c r="J13" s="4"/>
      <c r="K13" s="4"/>
      <c r="L13" s="4"/>
      <c r="M13" s="4"/>
      <c r="N13" s="4"/>
      <c r="O13" s="4"/>
      <c r="P13" s="4"/>
      <c r="Q13" s="4"/>
      <c r="R13" s="4"/>
      <c r="S13" s="4"/>
      <c r="T13" s="4"/>
      <c r="U13" s="4"/>
      <c r="V13" s="4"/>
      <c r="W13" s="4"/>
      <c r="X13" s="4"/>
      <c r="Y13" s="4"/>
      <c r="Z13" s="4"/>
      <c r="AA13" s="4"/>
    </row>
    <row r="14" spans="2:27" ht="25.5" customHeight="1" thickBot="1" x14ac:dyDescent="0.3">
      <c r="B14" s="4"/>
      <c r="C14" s="1010"/>
      <c r="D14" s="1803" t="s">
        <v>584</v>
      </c>
      <c r="E14" s="1803"/>
      <c r="F14" s="1803"/>
      <c r="G14" s="1807" t="s">
        <v>442</v>
      </c>
      <c r="H14" s="1807"/>
      <c r="I14" s="1807"/>
      <c r="J14" s="1807"/>
      <c r="K14" s="1807"/>
      <c r="L14" s="1807"/>
      <c r="M14" s="1807"/>
      <c r="N14" s="1807"/>
      <c r="O14" s="1794" t="s">
        <v>505</v>
      </c>
      <c r="P14" s="1794"/>
      <c r="Q14" s="1794"/>
      <c r="R14" s="1794"/>
      <c r="S14" s="1127"/>
      <c r="T14" s="1127"/>
      <c r="U14" s="1128"/>
      <c r="V14" s="1127"/>
      <c r="W14" s="1127"/>
      <c r="X14" s="1812" t="s">
        <v>506</v>
      </c>
      <c r="Y14" s="1812"/>
      <c r="Z14" s="1812"/>
      <c r="AA14" s="1129" t="s">
        <v>520</v>
      </c>
    </row>
    <row r="15" spans="2:27" ht="36.75" customHeight="1" x14ac:dyDescent="0.25">
      <c r="B15" s="4"/>
      <c r="C15" s="1795" t="s">
        <v>498</v>
      </c>
      <c r="D15" s="1797" t="s">
        <v>443</v>
      </c>
      <c r="E15" s="1797" t="s">
        <v>458</v>
      </c>
      <c r="F15" s="1797" t="s">
        <v>444</v>
      </c>
      <c r="G15" s="1799" t="s">
        <v>457</v>
      </c>
      <c r="H15" s="1799" t="s">
        <v>445</v>
      </c>
      <c r="I15" s="1801" t="s">
        <v>466</v>
      </c>
      <c r="J15" s="1801" t="s">
        <v>446</v>
      </c>
      <c r="K15" s="1801" t="s">
        <v>447</v>
      </c>
      <c r="L15" s="1808" t="s">
        <v>448</v>
      </c>
      <c r="M15" s="1808" t="s">
        <v>449</v>
      </c>
      <c r="N15" s="1810" t="s">
        <v>450</v>
      </c>
      <c r="O15" s="1793" t="s">
        <v>451</v>
      </c>
      <c r="P15" s="1793"/>
      <c r="Q15" s="1793" t="s">
        <v>452</v>
      </c>
      <c r="R15" s="1793"/>
      <c r="S15" s="1122"/>
      <c r="T15" s="1122"/>
      <c r="U15" s="1122"/>
      <c r="V15" s="1122"/>
      <c r="W15" s="1122"/>
      <c r="X15" s="1126" t="s">
        <v>645</v>
      </c>
      <c r="Y15" s="1126"/>
      <c r="Z15" s="1126" t="s">
        <v>522</v>
      </c>
      <c r="AA15" s="1126" t="s">
        <v>521</v>
      </c>
    </row>
    <row r="16" spans="2:27" ht="36.75" customHeight="1" thickBot="1" x14ac:dyDescent="0.3">
      <c r="B16" s="4"/>
      <c r="C16" s="1796"/>
      <c r="D16" s="1798"/>
      <c r="E16" s="1798"/>
      <c r="F16" s="1798"/>
      <c r="G16" s="1800"/>
      <c r="H16" s="1800"/>
      <c r="I16" s="1802"/>
      <c r="J16" s="1802"/>
      <c r="K16" s="1802"/>
      <c r="L16" s="1809"/>
      <c r="M16" s="1809"/>
      <c r="N16" s="1811"/>
      <c r="O16" s="1123" t="s">
        <v>453</v>
      </c>
      <c r="P16" s="1123" t="s">
        <v>264</v>
      </c>
      <c r="Q16" s="1123" t="s">
        <v>453</v>
      </c>
      <c r="R16" s="1123" t="s">
        <v>264</v>
      </c>
      <c r="S16" s="1124"/>
      <c r="T16" s="1124" t="s">
        <v>451</v>
      </c>
      <c r="U16" s="1124" t="s">
        <v>532</v>
      </c>
      <c r="V16" s="1124" t="s">
        <v>452</v>
      </c>
      <c r="W16" s="1124"/>
      <c r="X16" s="1130" t="s">
        <v>643</v>
      </c>
      <c r="Y16" s="1130"/>
      <c r="Z16" s="1130" t="s">
        <v>533</v>
      </c>
      <c r="AA16" s="1125"/>
    </row>
    <row r="17" spans="2:27" ht="16.5" customHeight="1" thickBot="1" x14ac:dyDescent="0.3">
      <c r="B17" s="4"/>
      <c r="C17" s="1011"/>
      <c r="D17" s="1012"/>
      <c r="E17" s="1012"/>
      <c r="F17" s="1012"/>
      <c r="G17" s="1013"/>
      <c r="H17" s="1013"/>
      <c r="I17" s="1013"/>
      <c r="J17" s="1014"/>
      <c r="K17" s="1014"/>
      <c r="L17" s="1014"/>
      <c r="M17" s="1014"/>
      <c r="N17" s="1013"/>
      <c r="O17" s="1015"/>
      <c r="P17" s="1015"/>
      <c r="Q17" s="1015"/>
      <c r="R17" s="1015"/>
      <c r="S17" s="4"/>
      <c r="T17" s="4"/>
      <c r="U17" s="4"/>
      <c r="V17" s="4"/>
      <c r="W17" s="4"/>
      <c r="X17" s="1016"/>
      <c r="Y17" s="1016"/>
      <c r="Z17" s="1016"/>
      <c r="AA17" s="1016"/>
    </row>
    <row r="18" spans="2:27" ht="15.75" thickBot="1" x14ac:dyDescent="0.3">
      <c r="B18" s="4"/>
      <c r="C18" s="1017" t="s">
        <v>454</v>
      </c>
      <c r="D18" s="1018">
        <f>SUM(D19:D137)</f>
        <v>0</v>
      </c>
      <c r="E18" s="1018">
        <f>SUM(E19:E137)</f>
        <v>0</v>
      </c>
      <c r="F18" s="1018">
        <f>SUM(F19:F137)</f>
        <v>0</v>
      </c>
      <c r="G18" s="1019"/>
      <c r="H18" s="1020"/>
      <c r="I18" s="1020"/>
      <c r="J18" s="1021">
        <f>SUM(J19:J137)</f>
        <v>0</v>
      </c>
      <c r="K18" s="1021">
        <f>SUM(K19:K137)</f>
        <v>0</v>
      </c>
      <c r="L18" s="1021">
        <f>SUM(L19:L137)</f>
        <v>0</v>
      </c>
      <c r="M18" s="1021">
        <f>SUM(M19:M137)</f>
        <v>0</v>
      </c>
      <c r="N18" s="1022">
        <f>SUM(N19:N137)</f>
        <v>0</v>
      </c>
      <c r="O18" s="1023"/>
      <c r="P18" s="1023"/>
      <c r="Q18" s="1023"/>
      <c r="R18" s="1023"/>
      <c r="S18" s="1024"/>
      <c r="T18" s="1024"/>
      <c r="U18" s="1024"/>
      <c r="V18" s="1024"/>
      <c r="W18" s="1024"/>
      <c r="X18" s="1025"/>
      <c r="Y18" s="1025"/>
      <c r="Z18" s="1025"/>
      <c r="AA18" s="1025"/>
    </row>
    <row r="19" spans="2:27" ht="14.25" customHeight="1" x14ac:dyDescent="0.25">
      <c r="B19" s="1026" t="s">
        <v>543</v>
      </c>
      <c r="C19" s="1027" t="str">
        <f>IF('2. Medidas a) i)'!D12="","",'2. Medidas a) i)'!D12)</f>
        <v/>
      </c>
      <c r="D19" s="1029" t="str">
        <f>IF(C19="","",'2. Medidas a) i)'!Y12)</f>
        <v/>
      </c>
      <c r="E19" s="1029" t="str">
        <f>IF(D19="","",'2. Medidas a) i)'!Z12)</f>
        <v/>
      </c>
      <c r="F19" s="1029" t="str">
        <f>IF(D19="","",D19+E19)</f>
        <v/>
      </c>
      <c r="G19" s="1027"/>
      <c r="H19" s="1027" t="s">
        <v>467</v>
      </c>
      <c r="I19" s="1028" t="s">
        <v>158</v>
      </c>
      <c r="J19" s="1029" t="str">
        <f>IF(D19="","",'2. Medidas a) i)'!AB12)</f>
        <v/>
      </c>
      <c r="K19" s="1029"/>
      <c r="L19" s="1030" t="str">
        <f>IF(D19="","",J19+K19)</f>
        <v/>
      </c>
      <c r="M19" s="1030" t="str">
        <f>IF(D19="","",'2. Medidas a) i)'!AC12)</f>
        <v/>
      </c>
      <c r="N19" s="1030" t="str">
        <f>IF(D19="","",'2. Medidas a) i)'!AD12)</f>
        <v/>
      </c>
      <c r="O19" s="1028" t="str">
        <f>IF($D19="","",IF('2. Medidas a) i)'!AF12=0,"Preencher",'2. Medidas a) i)'!AF12))</f>
        <v/>
      </c>
      <c r="P19" s="1028" t="str">
        <f>IF($D19="","",IF('2. Medidas a) i)'!AG12=0,"Preencher",'2. Medidas a) i)'!AG12))</f>
        <v/>
      </c>
      <c r="Q19" s="1028" t="str">
        <f>IF($D19="","",IF('2. Medidas a) i)'!AH12=0,"Preencher",'2. Medidas a) i)'!AH12))</f>
        <v/>
      </c>
      <c r="R19" s="1028" t="str">
        <f>IF($D19="","",IF('2. Medidas a) i)'!AI12=0,"Preencher",'2. Medidas a) i)'!AI12))</f>
        <v/>
      </c>
      <c r="S19" s="1031"/>
      <c r="T19" s="1032" t="str">
        <f>IF(L19="","",DATEVALUE(O19&amp;"-"&amp;P19))</f>
        <v/>
      </c>
      <c r="U19" s="1033" t="str">
        <f>IF(L19="","",IF(OR(Q19=1,Q19=3,Q19=5,Q19=7,Q19=8,Q19=10,Q19=12),31,IF(OR(Q19=4,Q19=6,Q19=9,Q19=11),30,IF(Q19=2,28,"Preencher apenas com valor entre 1 e 12"))))</f>
        <v/>
      </c>
      <c r="V19" s="1032" t="str">
        <f>IF(L19="","",DATEVALUE(U19&amp;"-"&amp;Q19&amp;"-"&amp;R19))</f>
        <v/>
      </c>
      <c r="W19" s="1031"/>
      <c r="X19" s="1034" t="str">
        <f>IF($D19="","",IF('2. Medidas a) i)'!AJ12="","Preencher",'2. Medidas a) i)'!AJ12))</f>
        <v/>
      </c>
      <c r="Y19" s="1034" t="str">
        <f>IF($D19="","",IF('2. Medidas a) i)'!AK12="","Preencher",'2. Medidas a) i)'!AK12))</f>
        <v/>
      </c>
      <c r="Z19" s="1034" t="str">
        <f>IF($D19="","",IF('2. Medidas a) i)'!AL12="","",'2. Medidas a) i)'!AL12))</f>
        <v/>
      </c>
      <c r="AA19" s="1034" t="str">
        <f>IF($D19="","",IF('2. Medidas a) i)'!AM12="","Preencher",'2. Medidas a) i)'!AM12))</f>
        <v/>
      </c>
    </row>
    <row r="20" spans="2:27" x14ac:dyDescent="0.25">
      <c r="B20" s="1026" t="s">
        <v>543</v>
      </c>
      <c r="C20" s="1035" t="str">
        <f>IF('2. Medidas a) i)'!D13="","",'2. Medidas a) i)'!D13)</f>
        <v/>
      </c>
      <c r="D20" s="1037" t="str">
        <f>IF(C20="","",'2. Medidas a) i)'!Y13)</f>
        <v/>
      </c>
      <c r="E20" s="1037" t="str">
        <f>IF(D20="","",'2. Medidas a) i)'!Z13)</f>
        <v/>
      </c>
      <c r="F20" s="1037" t="str">
        <f t="shared" ref="F20:F29" si="0">IF(D20="","",D20+E20)</f>
        <v/>
      </c>
      <c r="G20" s="1035"/>
      <c r="H20" s="1035" t="s">
        <v>467</v>
      </c>
      <c r="I20" s="1036" t="s">
        <v>158</v>
      </c>
      <c r="J20" s="1037" t="str">
        <f>IF(D20="","",'2. Medidas a) i)'!AB13)</f>
        <v/>
      </c>
      <c r="K20" s="1037"/>
      <c r="L20" s="1038" t="str">
        <f t="shared" ref="L20:L109" si="1">IF(D20="","",J20+K20)</f>
        <v/>
      </c>
      <c r="M20" s="1038" t="str">
        <f>IF(D20="","",'2. Medidas a) i)'!AC13)</f>
        <v/>
      </c>
      <c r="N20" s="1038" t="str">
        <f>IF(D20="","",'2. Medidas a) i)'!AD13)</f>
        <v/>
      </c>
      <c r="O20" s="1036" t="str">
        <f>IF($D20="","",IF('2. Medidas a) i)'!AF13=0,"Preencher",'2. Medidas a) i)'!AF13))</f>
        <v/>
      </c>
      <c r="P20" s="1036" t="str">
        <f>IF($D20="","",IF('2. Medidas a) i)'!AG13=0,"Preencher",'2. Medidas a) i)'!AG13))</f>
        <v/>
      </c>
      <c r="Q20" s="1036" t="str">
        <f>IF($D20="","",IF('2. Medidas a) i)'!AH13=0,"Preencher",'2. Medidas a) i)'!AH13))</f>
        <v/>
      </c>
      <c r="R20" s="1036" t="str">
        <f>IF($D20="","",IF('2. Medidas a) i)'!AI13=0,"Preencher",'2. Medidas a) i)'!AI13))</f>
        <v/>
      </c>
      <c r="S20" s="1039"/>
      <c r="T20" s="1040" t="str">
        <f t="shared" ref="T20:T109" si="2">IF(L20="","",DATEVALUE(O20&amp;"-"&amp;P20))</f>
        <v/>
      </c>
      <c r="U20" s="1041" t="str">
        <f t="shared" ref="U20:U109" si="3">IF(L20="","",IF(OR(Q20=1,Q20=3,Q20=5,Q20=7,Q20=8,Q20=10,Q20=12),31,IF(OR(Q20=4,Q20=6,Q20=9,Q20=11),30,IF(Q20=2,28,"Preencher apenas com valor entre 1 e 12"))))</f>
        <v/>
      </c>
      <c r="V20" s="1040" t="str">
        <f t="shared" ref="V20:V109" si="4">IF(L20="","",DATEVALUE(U20&amp;"-"&amp;Q20&amp;"-"&amp;R20))</f>
        <v/>
      </c>
      <c r="W20" s="1039"/>
      <c r="X20" s="1042" t="str">
        <f>IF($D20="","",IF('2. Medidas a) i)'!AJ13="","Preencher",'2. Medidas a) i)'!AJ13))</f>
        <v/>
      </c>
      <c r="Y20" s="1042" t="str">
        <f>IF($D20="","",IF('2. Medidas a) i)'!AK13="","Preencher",'2. Medidas a) i)'!AK13))</f>
        <v/>
      </c>
      <c r="Z20" s="1042" t="str">
        <f>IF($D20="","",IF('2. Medidas a) i)'!AL13="","",'2. Medidas a) i)'!AL13))</f>
        <v/>
      </c>
      <c r="AA20" s="1042" t="str">
        <f>IF($D20="","",IF('2. Medidas a) i)'!AM13="","Preencher",'2. Medidas a) i)'!AM13))</f>
        <v/>
      </c>
    </row>
    <row r="21" spans="2:27" x14ac:dyDescent="0.25">
      <c r="B21" s="1026" t="s">
        <v>543</v>
      </c>
      <c r="C21" s="1035" t="str">
        <f>IF('2. Medidas a) i)'!D14="","",'2. Medidas a) i)'!D14)</f>
        <v/>
      </c>
      <c r="D21" s="1037" t="str">
        <f>IF(C21="","",'2. Medidas a) i)'!Y14)</f>
        <v/>
      </c>
      <c r="E21" s="1037" t="str">
        <f>IF(D21="","",'2. Medidas a) i)'!Z14)</f>
        <v/>
      </c>
      <c r="F21" s="1037" t="str">
        <f t="shared" si="0"/>
        <v/>
      </c>
      <c r="G21" s="1035"/>
      <c r="H21" s="1035" t="s">
        <v>467</v>
      </c>
      <c r="I21" s="1036" t="s">
        <v>158</v>
      </c>
      <c r="J21" s="1037" t="str">
        <f>IF(D21="","",'2. Medidas a) i)'!AB14)</f>
        <v/>
      </c>
      <c r="K21" s="1037"/>
      <c r="L21" s="1038" t="str">
        <f t="shared" si="1"/>
        <v/>
      </c>
      <c r="M21" s="1038" t="str">
        <f>IF(D21="","",'2. Medidas a) i)'!AC14)</f>
        <v/>
      </c>
      <c r="N21" s="1038" t="str">
        <f>IF(D21="","",'2. Medidas a) i)'!AD14)</f>
        <v/>
      </c>
      <c r="O21" s="1036" t="str">
        <f>IF($D21="","",IF('2. Medidas a) i)'!AF14=0,"Preencher",'2. Medidas a) i)'!AF14))</f>
        <v/>
      </c>
      <c r="P21" s="1036" t="str">
        <f>IF($D21="","",IF('2. Medidas a) i)'!AG14=0,"Preencher",'2. Medidas a) i)'!AG14))</f>
        <v/>
      </c>
      <c r="Q21" s="1036" t="str">
        <f>IF($D21="","",IF('2. Medidas a) i)'!AH14=0,"Preencher",'2. Medidas a) i)'!AH14))</f>
        <v/>
      </c>
      <c r="R21" s="1036" t="str">
        <f>IF($D21="","",IF('2. Medidas a) i)'!AI14=0,"Preencher",'2. Medidas a) i)'!AI14))</f>
        <v/>
      </c>
      <c r="S21" s="1039"/>
      <c r="T21" s="1040" t="str">
        <f t="shared" si="2"/>
        <v/>
      </c>
      <c r="U21" s="1041" t="str">
        <f t="shared" si="3"/>
        <v/>
      </c>
      <c r="V21" s="1040" t="str">
        <f t="shared" si="4"/>
        <v/>
      </c>
      <c r="W21" s="1039"/>
      <c r="X21" s="1042" t="str">
        <f>IF($D21="","",IF('2. Medidas a) i)'!AJ14="","Preencher",'2. Medidas a) i)'!AJ14))</f>
        <v/>
      </c>
      <c r="Y21" s="1042" t="str">
        <f>IF($D21="","",IF('2. Medidas a) i)'!AK14="","Preencher",'2. Medidas a) i)'!AK14))</f>
        <v/>
      </c>
      <c r="Z21" s="1042" t="str">
        <f>IF($D21="","",IF('2. Medidas a) i)'!AL14="","",'2. Medidas a) i)'!AL14))</f>
        <v/>
      </c>
      <c r="AA21" s="1042" t="str">
        <f>IF($D21="","",IF('2. Medidas a) i)'!AM14="","Preencher",'2. Medidas a) i)'!AM14))</f>
        <v/>
      </c>
    </row>
    <row r="22" spans="2:27" x14ac:dyDescent="0.25">
      <c r="C22" s="1035"/>
      <c r="D22" s="1037"/>
      <c r="E22" s="1037"/>
      <c r="F22" s="1037"/>
      <c r="G22" s="1035"/>
      <c r="H22" s="1035"/>
      <c r="I22" s="1036"/>
      <c r="J22" s="1037"/>
      <c r="K22" s="1037"/>
      <c r="L22" s="1038"/>
      <c r="M22" s="1038"/>
      <c r="N22" s="1038"/>
      <c r="O22" s="1036"/>
      <c r="P22" s="1036"/>
      <c r="Q22" s="1036"/>
      <c r="R22" s="1036"/>
      <c r="S22" s="1039"/>
      <c r="T22" s="1040"/>
      <c r="U22" s="1041"/>
      <c r="V22" s="1040"/>
      <c r="W22" s="1039"/>
      <c r="X22" s="1042"/>
      <c r="Y22" s="1042"/>
      <c r="Z22" s="1042" t="str">
        <f>IF($D22="","",IF('2. Medidas a) i)'!AL15="","",'2. Medidas a) i)'!AL15))</f>
        <v/>
      </c>
      <c r="AA22" s="1042"/>
    </row>
    <row r="23" spans="2:27" x14ac:dyDescent="0.25">
      <c r="B23" s="1026" t="s">
        <v>543</v>
      </c>
      <c r="C23" s="1035"/>
      <c r="D23" s="1037" t="str">
        <f>IF(C23="","",'2. Medidas a) i)'!Y16)</f>
        <v/>
      </c>
      <c r="E23" s="1037" t="str">
        <f>IF(D23="","",'2. Medidas a) i)'!Z16)</f>
        <v/>
      </c>
      <c r="F23" s="1037" t="str">
        <f t="shared" si="0"/>
        <v/>
      </c>
      <c r="G23" s="1035"/>
      <c r="H23" s="1035" t="s">
        <v>467</v>
      </c>
      <c r="I23" s="1036" t="s">
        <v>158</v>
      </c>
      <c r="J23" s="1037" t="str">
        <f>IF(D23="","",'2. Medidas a) i)'!AB16)</f>
        <v/>
      </c>
      <c r="K23" s="1037"/>
      <c r="L23" s="1038" t="str">
        <f t="shared" si="1"/>
        <v/>
      </c>
      <c r="M23" s="1038" t="str">
        <f>IF(D23="","",'2. Medidas a) i)'!AC16)</f>
        <v/>
      </c>
      <c r="N23" s="1038" t="str">
        <f>IF(D23="","",'2. Medidas a) i)'!AD16)</f>
        <v/>
      </c>
      <c r="O23" s="1036" t="str">
        <f>IF($D23="","",IF('2. Medidas a) i)'!AF16=0,"Preencher",'2. Medidas a) i)'!AF16))</f>
        <v/>
      </c>
      <c r="P23" s="1036" t="str">
        <f>IF($D23="","",IF('2. Medidas a) i)'!AG16=0,"Preencher",'2. Medidas a) i)'!AG16))</f>
        <v/>
      </c>
      <c r="Q23" s="1036" t="str">
        <f>IF($D23="","",IF('2. Medidas a) i)'!AH16=0,"Preencher",'2. Medidas a) i)'!AH16))</f>
        <v/>
      </c>
      <c r="R23" s="1036" t="str">
        <f>IF($D23="","",IF('2. Medidas a) i)'!AI16=0,"Preencher",'2. Medidas a) i)'!AI16))</f>
        <v/>
      </c>
      <c r="S23" s="1039"/>
      <c r="T23" s="1040" t="str">
        <f t="shared" si="2"/>
        <v/>
      </c>
      <c r="U23" s="1041" t="str">
        <f t="shared" si="3"/>
        <v/>
      </c>
      <c r="V23" s="1040" t="str">
        <f t="shared" si="4"/>
        <v/>
      </c>
      <c r="W23" s="1039"/>
      <c r="X23" s="1042" t="str">
        <f>IF($D23="","",IF('2. Medidas a) i)'!AJ16="","Preencher",'2. Medidas a) i)'!AJ16))</f>
        <v/>
      </c>
      <c r="Y23" s="1042" t="str">
        <f>IF($D23="","",IF('2. Medidas a) i)'!AK16="","Preencher",'2. Medidas a) i)'!AK16))</f>
        <v/>
      </c>
      <c r="Z23" s="1042" t="str">
        <f>IF($D23="","",IF('2. Medidas a) i)'!AL16="","",'2. Medidas a) i)'!AL16))</f>
        <v/>
      </c>
      <c r="AA23" s="1042" t="str">
        <f>IF($D23="","",IF('2. Medidas a) i)'!AM16="","Preencher",'2. Medidas a) i)'!AM16))</f>
        <v/>
      </c>
    </row>
    <row r="24" spans="2:27" x14ac:dyDescent="0.25">
      <c r="B24" s="1026" t="s">
        <v>543</v>
      </c>
      <c r="C24" s="1035"/>
      <c r="D24" s="1037" t="str">
        <f>IF(C24="","",'2. Medidas a) i)'!Y17)</f>
        <v/>
      </c>
      <c r="E24" s="1037" t="str">
        <f>IF(D24="","",'2. Medidas a) i)'!Z17)</f>
        <v/>
      </c>
      <c r="F24" s="1037" t="str">
        <f t="shared" si="0"/>
        <v/>
      </c>
      <c r="G24" s="1035"/>
      <c r="H24" s="1035" t="s">
        <v>467</v>
      </c>
      <c r="I24" s="1036" t="s">
        <v>158</v>
      </c>
      <c r="J24" s="1037" t="str">
        <f>IF(D24="","",'2. Medidas a) i)'!AB17)</f>
        <v/>
      </c>
      <c r="K24" s="1037"/>
      <c r="L24" s="1038" t="str">
        <f>IF(D24="","",J24+K24)</f>
        <v/>
      </c>
      <c r="M24" s="1038" t="str">
        <f>IF(D24="","",'2. Medidas a) i)'!AC17)</f>
        <v/>
      </c>
      <c r="N24" s="1038" t="str">
        <f>IF(D24="","",'2. Medidas a) i)'!AD17)</f>
        <v/>
      </c>
      <c r="O24" s="1036" t="str">
        <f>IF($D24="","",IF('2. Medidas a) i)'!AF17=0,"Preencher",'2. Medidas a) i)'!AF17))</f>
        <v/>
      </c>
      <c r="P24" s="1036" t="str">
        <f>IF($D24="","",IF('2. Medidas a) i)'!AG17=0,"Preencher",'2. Medidas a) i)'!AG17))</f>
        <v/>
      </c>
      <c r="Q24" s="1036" t="str">
        <f>IF($D24="","",IF('2. Medidas a) i)'!AH17=0,"Preencher",'2. Medidas a) i)'!AH17))</f>
        <v/>
      </c>
      <c r="R24" s="1036" t="str">
        <f>IF($D24="","",IF('2. Medidas a) i)'!AI17=0,"Preencher",'2. Medidas a) i)'!AI17))</f>
        <v/>
      </c>
      <c r="S24" s="1039"/>
      <c r="T24" s="1040" t="str">
        <f t="shared" si="2"/>
        <v/>
      </c>
      <c r="U24" s="1041" t="str">
        <f t="shared" si="3"/>
        <v/>
      </c>
      <c r="V24" s="1040" t="str">
        <f t="shared" si="4"/>
        <v/>
      </c>
      <c r="W24" s="1039"/>
      <c r="X24" s="1042" t="str">
        <f>IF($D24="","",IF('2. Medidas a) i)'!AJ17="","Preencher",'2. Medidas a) i)'!AJ17))</f>
        <v/>
      </c>
      <c r="Y24" s="1042" t="str">
        <f>IF($D24="","",IF('2. Medidas a) i)'!AK17="","Preencher",'2. Medidas a) i)'!AK17))</f>
        <v/>
      </c>
      <c r="Z24" s="1042" t="str">
        <f>IF($D24="","",IF('2. Medidas a) i)'!AL17="","",'2. Medidas a) i)'!AL17))</f>
        <v/>
      </c>
      <c r="AA24" s="1042" t="str">
        <f>IF($D24="","",IF('2. Medidas a) i)'!AM17="","Preencher",'2. Medidas a) i)'!AM17))</f>
        <v/>
      </c>
    </row>
    <row r="25" spans="2:27" x14ac:dyDescent="0.25">
      <c r="B25" s="1026" t="s">
        <v>543</v>
      </c>
      <c r="C25" s="1035"/>
      <c r="D25" s="1037" t="str">
        <f>IF(C25="","",'2. Medidas a) i)'!Y18)</f>
        <v/>
      </c>
      <c r="E25" s="1037" t="str">
        <f>IF(D25="","",'2. Medidas a) i)'!Z18)</f>
        <v/>
      </c>
      <c r="F25" s="1037" t="str">
        <f t="shared" si="0"/>
        <v/>
      </c>
      <c r="G25" s="1035"/>
      <c r="H25" s="1035" t="s">
        <v>467</v>
      </c>
      <c r="I25" s="1036" t="s">
        <v>158</v>
      </c>
      <c r="J25" s="1037" t="str">
        <f>IF(D25="","",'2. Medidas a) i)'!AB18)</f>
        <v/>
      </c>
      <c r="K25" s="1037"/>
      <c r="L25" s="1038" t="str">
        <f t="shared" si="1"/>
        <v/>
      </c>
      <c r="M25" s="1038" t="str">
        <f>IF(D25="","",'2. Medidas a) i)'!AC18)</f>
        <v/>
      </c>
      <c r="N25" s="1038" t="str">
        <f>IF(D25="","",'2. Medidas a) i)'!AD18)</f>
        <v/>
      </c>
      <c r="O25" s="1036" t="str">
        <f>IF($D25="","",IF('2. Medidas a) i)'!AF18=0,"Preencher",'2. Medidas a) i)'!AF18))</f>
        <v/>
      </c>
      <c r="P25" s="1036" t="str">
        <f>IF($D25="","",IF('2. Medidas a) i)'!AG18=0,"Preencher",'2. Medidas a) i)'!AG18))</f>
        <v/>
      </c>
      <c r="Q25" s="1036" t="str">
        <f>IF($D25="","",IF('2. Medidas a) i)'!AH18=0,"Preencher",'2. Medidas a) i)'!AH18))</f>
        <v/>
      </c>
      <c r="R25" s="1036" t="str">
        <f>IF($D25="","",IF('2. Medidas a) i)'!AI18=0,"Preencher",'2. Medidas a) i)'!AI18))</f>
        <v/>
      </c>
      <c r="S25" s="1039"/>
      <c r="T25" s="1040" t="str">
        <f t="shared" si="2"/>
        <v/>
      </c>
      <c r="U25" s="1041" t="str">
        <f t="shared" si="3"/>
        <v/>
      </c>
      <c r="V25" s="1040" t="str">
        <f t="shared" si="4"/>
        <v/>
      </c>
      <c r="W25" s="1039"/>
      <c r="X25" s="1042" t="str">
        <f>IF($D25="","",IF('2. Medidas a) i)'!AJ18="","Preencher",'2. Medidas a) i)'!AJ18))</f>
        <v/>
      </c>
      <c r="Y25" s="1042" t="str">
        <f>IF($D25="","",IF('2. Medidas a) i)'!AK18="","Preencher",'2. Medidas a) i)'!AK18))</f>
        <v/>
      </c>
      <c r="Z25" s="1042" t="str">
        <f>IF($D25="","",IF('2. Medidas a) i)'!AL18="","",'2. Medidas a) i)'!AL18))</f>
        <v/>
      </c>
      <c r="AA25" s="1042" t="str">
        <f>IF($D25="","",IF('2. Medidas a) i)'!AM18="","Preencher",'2. Medidas a) i)'!AM18))</f>
        <v/>
      </c>
    </row>
    <row r="26" spans="2:27" x14ac:dyDescent="0.25">
      <c r="C26" s="1035"/>
      <c r="D26" s="1037"/>
      <c r="E26" s="1037"/>
      <c r="F26" s="1037"/>
      <c r="G26" s="1035"/>
      <c r="H26" s="1035"/>
      <c r="I26" s="1036"/>
      <c r="J26" s="1037"/>
      <c r="K26" s="1037"/>
      <c r="L26" s="1038"/>
      <c r="M26" s="1038"/>
      <c r="N26" s="1038"/>
      <c r="O26" s="1036"/>
      <c r="P26" s="1036"/>
      <c r="Q26" s="1036"/>
      <c r="R26" s="1036"/>
      <c r="S26" s="1039"/>
      <c r="T26" s="1040"/>
      <c r="U26" s="1041"/>
      <c r="V26" s="1040"/>
      <c r="W26" s="1039"/>
      <c r="X26" s="1042"/>
      <c r="Y26" s="1042"/>
      <c r="Z26" s="1042" t="str">
        <f>IF($D26="","",IF('2. Medidas a) i)'!AL19="","",'2. Medidas a) i)'!AL19))</f>
        <v/>
      </c>
      <c r="AA26" s="1042"/>
    </row>
    <row r="27" spans="2:27" x14ac:dyDescent="0.25">
      <c r="B27" s="1026" t="s">
        <v>543</v>
      </c>
      <c r="C27" s="1035" t="str">
        <f>IF('2. Medidas a) i)'!D20="","",'2. Medidas a) i)'!D20)</f>
        <v/>
      </c>
      <c r="D27" s="1037" t="str">
        <f>IF(C27="","",'2. Medidas a) i)'!Y20)</f>
        <v/>
      </c>
      <c r="E27" s="1037" t="str">
        <f>IF(D27="","",'2. Medidas a) i)'!Z20)</f>
        <v/>
      </c>
      <c r="F27" s="1037" t="str">
        <f t="shared" si="0"/>
        <v/>
      </c>
      <c r="G27" s="1035"/>
      <c r="H27" s="1035" t="s">
        <v>467</v>
      </c>
      <c r="I27" s="1036" t="s">
        <v>159</v>
      </c>
      <c r="J27" s="1037"/>
      <c r="K27" s="1037" t="str">
        <f>IF(D27="","",'2. Medidas a) i)'!AB20)</f>
        <v/>
      </c>
      <c r="L27" s="1038" t="str">
        <f t="shared" si="1"/>
        <v/>
      </c>
      <c r="M27" s="1038">
        <v>0</v>
      </c>
      <c r="N27" s="1038" t="str">
        <f>IF(D27="","",'2. Medidas a) i)'!AD20)</f>
        <v/>
      </c>
      <c r="O27" s="1036" t="str">
        <f>IF($D27="","",IF('2. Medidas a) i)'!AF20=0,"Preencher",'2. Medidas a) i)'!AF20))</f>
        <v/>
      </c>
      <c r="P27" s="1036" t="str">
        <f>IF($D27="","",IF('2. Medidas a) i)'!AG20=0,"Preencher",'2. Medidas a) i)'!AG20))</f>
        <v/>
      </c>
      <c r="Q27" s="1036" t="str">
        <f>IF($D27="","",IF('2. Medidas a) i)'!AH20=0,"Preencher",'2. Medidas a) i)'!AH20))</f>
        <v/>
      </c>
      <c r="R27" s="1036" t="str">
        <f>IF($D27="","",IF('2. Medidas a) i)'!AI20=0,"Preencher",'2. Medidas a) i)'!AI20))</f>
        <v/>
      </c>
      <c r="S27" s="1039"/>
      <c r="T27" s="1040" t="str">
        <f t="shared" si="2"/>
        <v/>
      </c>
      <c r="U27" s="1041" t="str">
        <f t="shared" si="3"/>
        <v/>
      </c>
      <c r="V27" s="1040" t="str">
        <f t="shared" si="4"/>
        <v/>
      </c>
      <c r="W27" s="1039"/>
      <c r="X27" s="1042" t="str">
        <f>IF($D27="","",IF('2. Medidas a) i)'!AJ20="","Preencher",'2. Medidas a) i)'!AJ20))</f>
        <v/>
      </c>
      <c r="Y27" s="1042" t="str">
        <f>IF($D27="","",IF('2. Medidas a) i)'!AK20="","Preencher",'2. Medidas a) i)'!AK20))</f>
        <v/>
      </c>
      <c r="Z27" s="1042" t="str">
        <f>IF($D27="","",IF('2. Medidas a) i)'!AL20="","",'2. Medidas a) i)'!AL20))</f>
        <v/>
      </c>
      <c r="AA27" s="1042" t="str">
        <f>IF($D27="","",IF('2. Medidas a) i)'!AM20="","Preencher",'2. Medidas a) i)'!AM20))</f>
        <v/>
      </c>
    </row>
    <row r="28" spans="2:27" x14ac:dyDescent="0.25">
      <c r="B28" s="1026" t="s">
        <v>543</v>
      </c>
      <c r="C28" s="1035" t="str">
        <f>IF('2. Medidas a) i)'!D21="","",'2. Medidas a) i)'!D21)</f>
        <v/>
      </c>
      <c r="D28" s="1037" t="str">
        <f>IF(C28="","",'2. Medidas a) i)'!Y21)</f>
        <v/>
      </c>
      <c r="E28" s="1037" t="str">
        <f>IF(D28="","",'2. Medidas a) i)'!Z21)</f>
        <v/>
      </c>
      <c r="F28" s="1037" t="str">
        <f t="shared" si="0"/>
        <v/>
      </c>
      <c r="G28" s="1035"/>
      <c r="H28" s="1035" t="s">
        <v>467</v>
      </c>
      <c r="I28" s="1036" t="s">
        <v>159</v>
      </c>
      <c r="J28" s="1037"/>
      <c r="K28" s="1037" t="str">
        <f>IF(D28="","",'2. Medidas a) i)'!AB21)</f>
        <v/>
      </c>
      <c r="L28" s="1038" t="str">
        <f t="shared" si="1"/>
        <v/>
      </c>
      <c r="M28" s="1038">
        <v>0</v>
      </c>
      <c r="N28" s="1038" t="str">
        <f>IF(D28="","",'2. Medidas a) i)'!AD21)</f>
        <v/>
      </c>
      <c r="O28" s="1036" t="str">
        <f>IF($D28="","",IF('2. Medidas a) i)'!AF21=0,"Preencher",'2. Medidas a) i)'!AF21))</f>
        <v/>
      </c>
      <c r="P28" s="1036" t="str">
        <f>IF($D28="","",IF('2. Medidas a) i)'!AG21=0,"Preencher",'2. Medidas a) i)'!AG21))</f>
        <v/>
      </c>
      <c r="Q28" s="1036" t="str">
        <f>IF($D28="","",IF('2. Medidas a) i)'!AH21=0,"Preencher",'2. Medidas a) i)'!AH21))</f>
        <v/>
      </c>
      <c r="R28" s="1036" t="str">
        <f>IF($D28="","",IF('2. Medidas a) i)'!AI21=0,"Preencher",'2. Medidas a) i)'!AI21))</f>
        <v/>
      </c>
      <c r="S28" s="1039"/>
      <c r="T28" s="1040" t="str">
        <f t="shared" si="2"/>
        <v/>
      </c>
      <c r="U28" s="1041" t="str">
        <f t="shared" si="3"/>
        <v/>
      </c>
      <c r="V28" s="1040" t="str">
        <f t="shared" si="4"/>
        <v/>
      </c>
      <c r="W28" s="1039"/>
      <c r="X28" s="1042" t="str">
        <f>IF($D28="","",IF('2. Medidas a) i)'!AJ21="","Preencher",'2. Medidas a) i)'!AJ21))</f>
        <v/>
      </c>
      <c r="Y28" s="1042" t="str">
        <f>IF($D28="","",IF('2. Medidas a) i)'!AK21="","Preencher",'2. Medidas a) i)'!AK21))</f>
        <v/>
      </c>
      <c r="Z28" s="1042" t="str">
        <f>IF($D28="","",IF('2. Medidas a) i)'!AL21="","",'2. Medidas a) i)'!AL21))</f>
        <v/>
      </c>
      <c r="AA28" s="1042" t="str">
        <f>IF($D28="","",IF('2. Medidas a) i)'!AM21="","Preencher",'2. Medidas a) i)'!AM21))</f>
        <v/>
      </c>
    </row>
    <row r="29" spans="2:27" x14ac:dyDescent="0.25">
      <c r="B29" s="1026" t="s">
        <v>543</v>
      </c>
      <c r="C29" s="1035" t="str">
        <f>IF('2. Medidas a) i)'!D22="","",'2. Medidas a) i)'!D22)</f>
        <v/>
      </c>
      <c r="D29" s="1037" t="str">
        <f>IF(C29="","",'2. Medidas a) i)'!Y22)</f>
        <v/>
      </c>
      <c r="E29" s="1037" t="str">
        <f>IF(D29="","",'2. Medidas a) i)'!Z22)</f>
        <v/>
      </c>
      <c r="F29" s="1037" t="str">
        <f t="shared" si="0"/>
        <v/>
      </c>
      <c r="G29" s="1035"/>
      <c r="H29" s="1035" t="s">
        <v>467</v>
      </c>
      <c r="I29" s="1036" t="s">
        <v>159</v>
      </c>
      <c r="J29" s="1037"/>
      <c r="K29" s="1037" t="str">
        <f>IF(D29="","",'2. Medidas a) i)'!AB22)</f>
        <v/>
      </c>
      <c r="L29" s="1038" t="str">
        <f t="shared" si="1"/>
        <v/>
      </c>
      <c r="M29" s="1038">
        <v>0</v>
      </c>
      <c r="N29" s="1038" t="str">
        <f>IF(D29="","",'2. Medidas a) i)'!AD22)</f>
        <v/>
      </c>
      <c r="O29" s="1036" t="str">
        <f>IF($D29="","",IF('2. Medidas a) i)'!AF22=0,"Preencher",'2. Medidas a) i)'!AF22))</f>
        <v/>
      </c>
      <c r="P29" s="1036" t="str">
        <f>IF($D29="","",IF('2. Medidas a) i)'!AG22=0,"Preencher",'2. Medidas a) i)'!AG22))</f>
        <v/>
      </c>
      <c r="Q29" s="1036" t="str">
        <f>IF($D29="","",IF('2. Medidas a) i)'!AH22=0,"Preencher",'2. Medidas a) i)'!AH22))</f>
        <v/>
      </c>
      <c r="R29" s="1036" t="str">
        <f>IF($D29="","",IF('2. Medidas a) i)'!AI22=0,"Preencher",'2. Medidas a) i)'!AI22))</f>
        <v/>
      </c>
      <c r="S29" s="1039"/>
      <c r="T29" s="1040" t="str">
        <f t="shared" si="2"/>
        <v/>
      </c>
      <c r="U29" s="1041" t="str">
        <f t="shared" si="3"/>
        <v/>
      </c>
      <c r="V29" s="1040" t="str">
        <f t="shared" si="4"/>
        <v/>
      </c>
      <c r="W29" s="1039"/>
      <c r="X29" s="1042" t="str">
        <f>IF($D29="","",IF('2. Medidas a) i)'!AJ22="","Preencher",'2. Medidas a) i)'!AJ22))</f>
        <v/>
      </c>
      <c r="Y29" s="1042" t="str">
        <f>IF($D29="","",IF('2. Medidas a) i)'!AK22="","Preencher",'2. Medidas a) i)'!AK22))</f>
        <v/>
      </c>
      <c r="Z29" s="1042" t="str">
        <f>IF($D29="","",IF('2. Medidas a) i)'!AL22="","",'2. Medidas a) i)'!AL22))</f>
        <v/>
      </c>
      <c r="AA29" s="1042" t="str">
        <f>IF($D29="","",IF('2. Medidas a) i)'!AM22="","Preencher",'2. Medidas a) i)'!AM22))</f>
        <v/>
      </c>
    </row>
    <row r="30" spans="2:27" x14ac:dyDescent="0.25">
      <c r="B30" s="1043"/>
      <c r="C30" s="1035" t="str">
        <f>IF('2. Medidas a) i)'!D23="","",'2. Medidas a) i)'!D23)</f>
        <v/>
      </c>
      <c r="D30" s="1037" t="str">
        <f>IF(C30="","",'2. Medidas a) i)'!Y23)</f>
        <v/>
      </c>
      <c r="E30" s="1037" t="str">
        <f>IF(D30="","",'2. Medidas a) i)'!Z23)</f>
        <v/>
      </c>
      <c r="F30" s="1037" t="str">
        <f t="shared" ref="F30:F118" si="5">IF(D30="","",D30+E30)</f>
        <v/>
      </c>
      <c r="G30" s="1035"/>
      <c r="H30" s="1035"/>
      <c r="I30" s="1036"/>
      <c r="J30" s="1037"/>
      <c r="K30" s="1037" t="str">
        <f>IF(D30="","",'2. Medidas a) i)'!AB23)</f>
        <v/>
      </c>
      <c r="L30" s="1038" t="str">
        <f t="shared" si="1"/>
        <v/>
      </c>
      <c r="M30" s="1038" t="str">
        <f>IF(D30="","",'2. Medidas a) i)'!AC23)</f>
        <v/>
      </c>
      <c r="N30" s="1038" t="str">
        <f>IF(D30="","",'2. Medidas a) i)'!AD23)</f>
        <v/>
      </c>
      <c r="O30" s="1036" t="str">
        <f>IF($D30="","",IF('2. Medidas a) i)'!AF23=0,"Preencher",'2. Medidas a) i)'!AF23))</f>
        <v/>
      </c>
      <c r="P30" s="1036" t="str">
        <f>IF($D30="","",IF('2. Medidas a) i)'!AG23=0,"Preencher",'2. Medidas a) i)'!AG23))</f>
        <v/>
      </c>
      <c r="Q30" s="1036" t="str">
        <f>IF($D30="","",IF('2. Medidas a) i)'!AH23=0,"Preencher",'2. Medidas a) i)'!AH23))</f>
        <v/>
      </c>
      <c r="R30" s="1036" t="str">
        <f>IF($D30="","",IF('2. Medidas a) i)'!AI23=0,"Preencher",'2. Medidas a) i)'!AI23))</f>
        <v/>
      </c>
      <c r="S30" s="1039"/>
      <c r="T30" s="1040" t="str">
        <f t="shared" si="2"/>
        <v/>
      </c>
      <c r="U30" s="1041" t="str">
        <f t="shared" si="3"/>
        <v/>
      </c>
      <c r="V30" s="1040" t="str">
        <f t="shared" si="4"/>
        <v/>
      </c>
      <c r="W30" s="1039"/>
      <c r="X30" s="1042" t="str">
        <f>IF($D30="","",IF('2. Medidas a) i)'!AJ23="","Preencher",'2. Medidas a) i)'!AJ23))</f>
        <v/>
      </c>
      <c r="Y30" s="1042" t="str">
        <f>IF($D30="","",IF('2. Medidas a) i)'!AK23="","Preencher",'2. Medidas a) i)'!AK23))</f>
        <v/>
      </c>
      <c r="Z30" s="1042" t="str">
        <f>IF($D30="","",IF('2. Medidas a) i)'!AL23="","",'2. Medidas a) i)'!AL23))</f>
        <v/>
      </c>
      <c r="AA30" s="1042" t="str">
        <f>IF($D30="","",IF('2. Medidas a) i)'!AM23="","Preencher",'2. Medidas a) i)'!AM23))</f>
        <v/>
      </c>
    </row>
    <row r="31" spans="2:27" x14ac:dyDescent="0.25">
      <c r="B31" s="1026" t="s">
        <v>543</v>
      </c>
      <c r="C31" s="1035" t="str">
        <f>IF('2. Medidas a) i)'!D24="","",'2. Medidas a) i)'!D24)</f>
        <v/>
      </c>
      <c r="D31" s="1037" t="str">
        <f>IF(C31="","",'2. Medidas a) i)'!Y24)</f>
        <v/>
      </c>
      <c r="E31" s="1037" t="str">
        <f>IF(D31="","",'2. Medidas a) i)'!Z24)</f>
        <v/>
      </c>
      <c r="F31" s="1037" t="str">
        <f t="shared" si="5"/>
        <v/>
      </c>
      <c r="G31" s="1035"/>
      <c r="H31" s="1035" t="s">
        <v>467</v>
      </c>
      <c r="I31" s="1036" t="s">
        <v>159</v>
      </c>
      <c r="J31" s="1037"/>
      <c r="K31" s="1037" t="str">
        <f>IF(D31="","",'2. Medidas a) i)'!AB24)</f>
        <v/>
      </c>
      <c r="L31" s="1038" t="str">
        <f t="shared" si="1"/>
        <v/>
      </c>
      <c r="M31" s="1038">
        <v>0</v>
      </c>
      <c r="N31" s="1038" t="str">
        <f>IF(D31="","",'2. Medidas a) i)'!AD24)</f>
        <v/>
      </c>
      <c r="O31" s="1036" t="str">
        <f>IF($D31="","",IF('2. Medidas a) i)'!AF24=0,"Preencher",'2. Medidas a) i)'!AF24))</f>
        <v/>
      </c>
      <c r="P31" s="1036" t="str">
        <f>IF($D31="","",IF('2. Medidas a) i)'!AG24=0,"Preencher",'2. Medidas a) i)'!AG24))</f>
        <v/>
      </c>
      <c r="Q31" s="1036" t="str">
        <f>IF($D31="","",IF('2. Medidas a) i)'!AH24=0,"Preencher",'2. Medidas a) i)'!AH24))</f>
        <v/>
      </c>
      <c r="R31" s="1036" t="str">
        <f>IF($D31="","",IF('2. Medidas a) i)'!AI24=0,"Preencher",'2. Medidas a) i)'!AI24))</f>
        <v/>
      </c>
      <c r="S31" s="1039"/>
      <c r="T31" s="1040" t="str">
        <f t="shared" si="2"/>
        <v/>
      </c>
      <c r="U31" s="1041" t="str">
        <f t="shared" si="3"/>
        <v/>
      </c>
      <c r="V31" s="1040" t="str">
        <f t="shared" si="4"/>
        <v/>
      </c>
      <c r="W31" s="1039"/>
      <c r="X31" s="1042" t="str">
        <f>IF($D31="","",IF('2. Medidas a) i)'!AJ24="","Preencher",'2. Medidas a) i)'!AJ24))</f>
        <v/>
      </c>
      <c r="Y31" s="1042" t="str">
        <f>IF($D31="","",IF('2. Medidas a) i)'!AK24="","Preencher",'2. Medidas a) i)'!AK24))</f>
        <v/>
      </c>
      <c r="Z31" s="1042" t="str">
        <f>IF($D31="","",IF('2. Medidas a) i)'!AL24="","",'2. Medidas a) i)'!AL24))</f>
        <v/>
      </c>
      <c r="AA31" s="1042" t="str">
        <f>IF($D31="","",IF('2. Medidas a) i)'!AM24="","Preencher",'2. Medidas a) i)'!AM24))</f>
        <v/>
      </c>
    </row>
    <row r="32" spans="2:27" x14ac:dyDescent="0.25">
      <c r="C32" s="1035"/>
      <c r="D32" s="1037" t="str">
        <f>IF(C32="","",'2. Medidas a) i)'!Y25)</f>
        <v/>
      </c>
      <c r="E32" s="1037"/>
      <c r="F32" s="1037"/>
      <c r="G32" s="1035"/>
      <c r="H32" s="1035"/>
      <c r="I32" s="1036"/>
      <c r="J32" s="1037"/>
      <c r="K32" s="1037"/>
      <c r="L32" s="1038" t="str">
        <f t="shared" si="1"/>
        <v/>
      </c>
      <c r="M32" s="1038"/>
      <c r="N32" s="1038" t="str">
        <f>IF(D32="","",'2. Medidas a) i)'!AD25)</f>
        <v/>
      </c>
      <c r="O32" s="1036"/>
      <c r="P32" s="1036" t="str">
        <f>IF($D32="","",IF('2. Medidas a) i)'!AG25=0,"Preencher",'2. Medidas a) i)'!AG25))</f>
        <v/>
      </c>
      <c r="Q32" s="1036"/>
      <c r="R32" s="1036"/>
      <c r="S32" s="1039"/>
      <c r="T32" s="1040"/>
      <c r="U32" s="1041"/>
      <c r="V32" s="1040"/>
      <c r="W32" s="1039"/>
      <c r="X32" s="1042" t="str">
        <f>IF($D32="","",IF('2. Medidas a) i)'!AJ25="","Preencher",'2. Medidas a) i)'!AJ25))</f>
        <v/>
      </c>
      <c r="Y32" s="1042"/>
      <c r="Z32" s="1042"/>
      <c r="AA32" s="1042"/>
    </row>
    <row r="33" spans="2:27" x14ac:dyDescent="0.25">
      <c r="C33" s="1035"/>
      <c r="D33" s="1037" t="str">
        <f>IF(C33="","",'2. Medidas a) i)'!Y26)</f>
        <v/>
      </c>
      <c r="E33" s="1037"/>
      <c r="F33" s="1037"/>
      <c r="G33" s="1035"/>
      <c r="H33" s="1035"/>
      <c r="I33" s="1036"/>
      <c r="J33" s="1037"/>
      <c r="K33" s="1037"/>
      <c r="L33" s="1038" t="str">
        <f t="shared" si="1"/>
        <v/>
      </c>
      <c r="M33" s="1038"/>
      <c r="N33" s="1038" t="str">
        <f>IF(D33="","",'2. Medidas a) i)'!AD26)</f>
        <v/>
      </c>
      <c r="O33" s="1036"/>
      <c r="P33" s="1036" t="str">
        <f>IF($D33="","",IF('2. Medidas a) i)'!AG26=0,"Preencher",'2. Medidas a) i)'!AG26))</f>
        <v/>
      </c>
      <c r="Q33" s="1036"/>
      <c r="R33" s="1036"/>
      <c r="S33" s="1039"/>
      <c r="T33" s="1040"/>
      <c r="U33" s="1041"/>
      <c r="V33" s="1040"/>
      <c r="W33" s="1039"/>
      <c r="X33" s="1042" t="str">
        <f>IF($D33="","",IF('2. Medidas a) i)'!AJ26="","Preencher",'2. Medidas a) i)'!AJ26))</f>
        <v/>
      </c>
      <c r="Y33" s="1042"/>
      <c r="Z33" s="1042"/>
      <c r="AA33" s="1042"/>
    </row>
    <row r="34" spans="2:27" x14ac:dyDescent="0.25">
      <c r="B34" s="1026" t="s">
        <v>543</v>
      </c>
      <c r="C34" s="1035" t="str">
        <f>IF('2. Medidas a) i)'!F27="","",'2. Medidas a) i)'!F27)</f>
        <v/>
      </c>
      <c r="D34" s="1037" t="str">
        <f>IF(C34="","",'2. Medidas a) i)'!Y27)</f>
        <v/>
      </c>
      <c r="E34" s="1037" t="str">
        <f>IF(D34="","",'2. Medidas a) i)'!Z27)</f>
        <v/>
      </c>
      <c r="F34" s="1037" t="str">
        <f t="shared" si="5"/>
        <v/>
      </c>
      <c r="G34" s="1035"/>
      <c r="H34" s="1035" t="str">
        <f>IF(C34="","",'2. Medidas a) i)'!G27)</f>
        <v/>
      </c>
      <c r="I34" s="1036" t="s">
        <v>158</v>
      </c>
      <c r="J34" s="1037" t="str">
        <f>IF(D34="","",'2. Medidas a) i)'!AB27)</f>
        <v/>
      </c>
      <c r="K34" s="1037"/>
      <c r="L34" s="1038" t="str">
        <f>IF(D34="","",IF(D34=0,"",J34+K34))</f>
        <v/>
      </c>
      <c r="M34" s="1038" t="str">
        <f>IF(D34="","",'2. Medidas a) i)'!AC27)</f>
        <v/>
      </c>
      <c r="N34" s="1038" t="str">
        <f>IF(D34="","",'2. Medidas a) i)'!AD27)</f>
        <v/>
      </c>
      <c r="O34" s="1036" t="str">
        <f>IF($D34="","",IF(D34=0,"",IF('2. Medidas a) i)'!AF27=0,"Preencher",'2. Medidas a) i)'!AF27)))</f>
        <v/>
      </c>
      <c r="P34" s="1036" t="str">
        <f>IF($D34="","",IF(D34=0,"",IF('2. Medidas a) i)'!AG27=0,"Preencher",'2. Medidas a) i)'!AG27)))</f>
        <v/>
      </c>
      <c r="Q34" s="1036" t="str">
        <f>IF($D34="","",IF(D34=0,"",IF('2. Medidas a) i)'!AH27=0,"Preencher",'2. Medidas a) i)'!AH27)))</f>
        <v/>
      </c>
      <c r="R34" s="1036" t="str">
        <f>IF($D34="","",IF(D34=0,"",IF('2. Medidas a) i)'!AI27=0,"Preencher",'2. Medidas a) i)'!AI27)))</f>
        <v/>
      </c>
      <c r="S34" s="1039"/>
      <c r="T34" s="1040"/>
      <c r="U34" s="1041"/>
      <c r="V34" s="1040"/>
      <c r="W34" s="1039"/>
      <c r="X34" s="1042" t="str">
        <f>IF($D34="","",IF(D34=0,"",IF('2. Medidas a) i)'!AJ27="","Preencher",'2. Medidas a) i)'!AJ27)))</f>
        <v/>
      </c>
      <c r="Y34" s="1042" t="str">
        <f>IF($D34="","",IF(D34=0,"",IF('2. Medidas a) i)'!AK27="","Preencher",'2. Medidas a) i)'!AK27)))</f>
        <v/>
      </c>
      <c r="Z34" s="1042" t="str">
        <f>IF($D34="","",IF('2. Medidas a) i)'!AL27="","",'2. Medidas a) i)'!AL27))</f>
        <v/>
      </c>
      <c r="AA34" s="1042" t="str">
        <f>IF($D34="","",IF(D34=0,"",IF('2. Medidas a) i)'!AM27="","Preencher",'2. Medidas a) i)'!AM27)))</f>
        <v/>
      </c>
    </row>
    <row r="35" spans="2:27" x14ac:dyDescent="0.25">
      <c r="B35" s="1026" t="s">
        <v>543</v>
      </c>
      <c r="C35" s="1035" t="str">
        <f>IF('2. Medidas a) i)'!F28="","",'2. Medidas a) i)'!F28)</f>
        <v/>
      </c>
      <c r="D35" s="1037" t="str">
        <f>IF(C35="","",'2. Medidas a) i)'!Y28)</f>
        <v/>
      </c>
      <c r="E35" s="1037" t="str">
        <f>IF(D35="","",'2. Medidas a) i)'!Z28)</f>
        <v/>
      </c>
      <c r="F35" s="1037" t="str">
        <f t="shared" si="5"/>
        <v/>
      </c>
      <c r="G35" s="1035"/>
      <c r="H35" s="1035" t="str">
        <f>IF(C35="","",'2. Medidas a) i)'!G28)</f>
        <v/>
      </c>
      <c r="I35" s="1036" t="s">
        <v>158</v>
      </c>
      <c r="J35" s="1037" t="str">
        <f>IF(D35="","",'2. Medidas a) i)'!AB28)</f>
        <v/>
      </c>
      <c r="K35" s="1037"/>
      <c r="L35" s="1038" t="str">
        <f t="shared" ref="L35:L42" si="6">IF(D35="","",IF(D35=0,"",J35+K35))</f>
        <v/>
      </c>
      <c r="M35" s="1038" t="str">
        <f>IF(D35="","",'2. Medidas a) i)'!AC28)</f>
        <v/>
      </c>
      <c r="N35" s="1038" t="str">
        <f>IF(D35="","",'2. Medidas a) i)'!AD28)</f>
        <v/>
      </c>
      <c r="O35" s="1036" t="str">
        <f>IF($D35="","",IF(D35=0,"",IF('2. Medidas a) i)'!AF28=0,"Preencher",'2. Medidas a) i)'!AF28)))</f>
        <v/>
      </c>
      <c r="P35" s="1036" t="str">
        <f>IF($D35="","",IF(D35=0,"",IF('2. Medidas a) i)'!AG28=0,"Preencher",'2. Medidas a) i)'!AG28)))</f>
        <v/>
      </c>
      <c r="Q35" s="1036" t="str">
        <f>IF($D35="","",IF(D35=0,"",IF('2. Medidas a) i)'!AH28=0,"Preencher",'2. Medidas a) i)'!AH28)))</f>
        <v/>
      </c>
      <c r="R35" s="1036" t="str">
        <f>IF($D35="","",IF(D35=0,"",IF('2. Medidas a) i)'!AI28=0,"Preencher",'2. Medidas a) i)'!AI28)))</f>
        <v/>
      </c>
      <c r="S35" s="1039"/>
      <c r="T35" s="1040"/>
      <c r="U35" s="1041"/>
      <c r="V35" s="1040"/>
      <c r="W35" s="1039"/>
      <c r="X35" s="1042" t="str">
        <f>IF($D35="","",IF(D35=0,"",IF('2. Medidas a) i)'!AJ28="","Preencher",'2. Medidas a) i)'!AJ28)))</f>
        <v/>
      </c>
      <c r="Y35" s="1042" t="str">
        <f>IF($D35="","",IF(D35=0,"",IF('2. Medidas a) i)'!AK28="","Preencher",'2. Medidas a) i)'!AK28)))</f>
        <v/>
      </c>
      <c r="Z35" s="1042" t="str">
        <f>IF($D35="","",IF('2. Medidas a) i)'!AL28="","",'2. Medidas a) i)'!AL28))</f>
        <v/>
      </c>
      <c r="AA35" s="1042" t="str">
        <f>IF($D35="","",IF(D35=0,"",IF('2. Medidas a) i)'!AM28="","Preencher",'2. Medidas a) i)'!AM28)))</f>
        <v/>
      </c>
    </row>
    <row r="36" spans="2:27" x14ac:dyDescent="0.25">
      <c r="B36" s="1026" t="s">
        <v>543</v>
      </c>
      <c r="C36" s="1035" t="str">
        <f>IF('2. Medidas a) i)'!F29="","",'2. Medidas a) i)'!F29)</f>
        <v/>
      </c>
      <c r="D36" s="1037" t="str">
        <f>IF(C36="","",'2. Medidas a) i)'!Y29)</f>
        <v/>
      </c>
      <c r="E36" s="1037" t="str">
        <f>IF(D36="","",'2. Medidas a) i)'!Z29)</f>
        <v/>
      </c>
      <c r="F36" s="1037" t="str">
        <f t="shared" si="5"/>
        <v/>
      </c>
      <c r="G36" s="1035"/>
      <c r="H36" s="1035" t="str">
        <f>IF(C36="","",'2. Medidas a) i)'!G29)</f>
        <v/>
      </c>
      <c r="I36" s="1036" t="s">
        <v>158</v>
      </c>
      <c r="J36" s="1037" t="str">
        <f>IF(D36="","",'2. Medidas a) i)'!AB29)</f>
        <v/>
      </c>
      <c r="K36" s="1037"/>
      <c r="L36" s="1038" t="str">
        <f t="shared" si="6"/>
        <v/>
      </c>
      <c r="M36" s="1038" t="str">
        <f>IF(D36="","",'2. Medidas a) i)'!AC29)</f>
        <v/>
      </c>
      <c r="N36" s="1038" t="str">
        <f>IF(D36="","",'2. Medidas a) i)'!AD29)</f>
        <v/>
      </c>
      <c r="O36" s="1036" t="str">
        <f>IF($D36="","",IF(D36=0,"",IF('2. Medidas a) i)'!AF29=0,"Preencher",'2. Medidas a) i)'!AF29)))</f>
        <v/>
      </c>
      <c r="P36" s="1036" t="str">
        <f>IF($D36="","",IF(D36=0,"",IF('2. Medidas a) i)'!AG29=0,"Preencher",'2. Medidas a) i)'!AG29)))</f>
        <v/>
      </c>
      <c r="Q36" s="1036" t="str">
        <f>IF($D36="","",IF(D36=0,"",IF('2. Medidas a) i)'!AH29=0,"Preencher",'2. Medidas a) i)'!AH29)))</f>
        <v/>
      </c>
      <c r="R36" s="1036" t="str">
        <f>IF($D36="","",IF(D36=0,"",IF('2. Medidas a) i)'!AI29=0,"Preencher",'2. Medidas a) i)'!AI29)))</f>
        <v/>
      </c>
      <c r="S36" s="1039"/>
      <c r="T36" s="1040"/>
      <c r="U36" s="1041"/>
      <c r="V36" s="1040"/>
      <c r="W36" s="1039"/>
      <c r="X36" s="1042" t="str">
        <f>IF($D36="","",IF(D36=0,"",IF('2. Medidas a) i)'!AJ29="","Preencher",'2. Medidas a) i)'!AJ29)))</f>
        <v/>
      </c>
      <c r="Y36" s="1042" t="str">
        <f>IF($D36="","",IF(D36=0,"",IF('2. Medidas a) i)'!AK29="","Preencher",'2. Medidas a) i)'!AK29)))</f>
        <v/>
      </c>
      <c r="Z36" s="1042" t="str">
        <f>IF($D36="","",IF('2. Medidas a) i)'!AL29="","",'2. Medidas a) i)'!AL29))</f>
        <v/>
      </c>
      <c r="AA36" s="1042" t="str">
        <f>IF($D36="","",IF(D36=0,"",IF('2. Medidas a) i)'!AM29="","Preencher",'2. Medidas a) i)'!AM29)))</f>
        <v/>
      </c>
    </row>
    <row r="37" spans="2:27" x14ac:dyDescent="0.25">
      <c r="B37" s="1026" t="s">
        <v>543</v>
      </c>
      <c r="C37" s="1035" t="str">
        <f>IF('2. Medidas a) i)'!F30="","",'2. Medidas a) i)'!F30)</f>
        <v/>
      </c>
      <c r="D37" s="1037" t="str">
        <f>IF(C37="","",'2. Medidas a) i)'!Y30)</f>
        <v/>
      </c>
      <c r="E37" s="1037" t="str">
        <f>IF(D37="","",'2. Medidas a) i)'!Z30)</f>
        <v/>
      </c>
      <c r="F37" s="1037" t="str">
        <f t="shared" si="5"/>
        <v/>
      </c>
      <c r="G37" s="1035"/>
      <c r="H37" s="1035" t="str">
        <f>IF(C37="","",'2. Medidas a) i)'!G30)</f>
        <v/>
      </c>
      <c r="I37" s="1036" t="s">
        <v>158</v>
      </c>
      <c r="J37" s="1037" t="str">
        <f>IF(D37="","",'2. Medidas a) i)'!AB30)</f>
        <v/>
      </c>
      <c r="K37" s="1037"/>
      <c r="L37" s="1038" t="str">
        <f t="shared" si="6"/>
        <v/>
      </c>
      <c r="M37" s="1038" t="str">
        <f>IF(D37="","",'2. Medidas a) i)'!AC30)</f>
        <v/>
      </c>
      <c r="N37" s="1038" t="str">
        <f>IF(D37="","",'2. Medidas a) i)'!AD30)</f>
        <v/>
      </c>
      <c r="O37" s="1036" t="str">
        <f>IF($D37="","",IF(D37=0,"",IF('2. Medidas a) i)'!AF30=0,"Preencher",'2. Medidas a) i)'!AF30)))</f>
        <v/>
      </c>
      <c r="P37" s="1036" t="str">
        <f>IF($D37="","",IF(D37=0,"",IF('2. Medidas a) i)'!AG30=0,"Preencher",'2. Medidas a) i)'!AG30)))</f>
        <v/>
      </c>
      <c r="Q37" s="1036" t="str">
        <f>IF($D37="","",IF(D37=0,"",IF('2. Medidas a) i)'!AH30=0,"Preencher",'2. Medidas a) i)'!AH30)))</f>
        <v/>
      </c>
      <c r="R37" s="1036" t="str">
        <f>IF($D37="","",IF(D37=0,"",IF('2. Medidas a) i)'!AI30=0,"Preencher",'2. Medidas a) i)'!AI30)))</f>
        <v/>
      </c>
      <c r="S37" s="1039"/>
      <c r="T37" s="1040"/>
      <c r="U37" s="1041"/>
      <c r="V37" s="1040"/>
      <c r="W37" s="1039"/>
      <c r="X37" s="1042" t="str">
        <f>IF($D37="","",IF(D37=0,"",IF('2. Medidas a) i)'!AJ30="","Preencher",'2. Medidas a) i)'!AJ30)))</f>
        <v/>
      </c>
      <c r="Y37" s="1042" t="str">
        <f>IF($D37="","",IF(D37=0,"",IF('2. Medidas a) i)'!AK30="","Preencher",'2. Medidas a) i)'!AK30)))</f>
        <v/>
      </c>
      <c r="Z37" s="1042" t="str">
        <f>IF($D37="","",IF('2. Medidas a) i)'!AL30="","",'2. Medidas a) i)'!AL30))</f>
        <v/>
      </c>
      <c r="AA37" s="1042" t="str">
        <f>IF($D37="","",IF(D37=0,"",IF('2. Medidas a) i)'!AM30="","Preencher",'2. Medidas a) i)'!AM30)))</f>
        <v/>
      </c>
    </row>
    <row r="38" spans="2:27" x14ac:dyDescent="0.25">
      <c r="B38" s="1026" t="s">
        <v>543</v>
      </c>
      <c r="C38" s="1035" t="str">
        <f>IF('2. Medidas a) i)'!F31="","",'2. Medidas a) i)'!F31)</f>
        <v/>
      </c>
      <c r="D38" s="1037" t="str">
        <f>IF(C38="","",'2. Medidas a) i)'!Y31)</f>
        <v/>
      </c>
      <c r="E38" s="1037" t="str">
        <f>IF(D38="","",'2. Medidas a) i)'!Z31)</f>
        <v/>
      </c>
      <c r="F38" s="1037" t="str">
        <f t="shared" si="5"/>
        <v/>
      </c>
      <c r="G38" s="1035"/>
      <c r="H38" s="1035" t="str">
        <f>IF(C38="","",'2. Medidas a) i)'!G31)</f>
        <v/>
      </c>
      <c r="I38" s="1036" t="s">
        <v>158</v>
      </c>
      <c r="J38" s="1037" t="str">
        <f>IF(D38="","",'2. Medidas a) i)'!AB31)</f>
        <v/>
      </c>
      <c r="K38" s="1037"/>
      <c r="L38" s="1038" t="str">
        <f t="shared" si="6"/>
        <v/>
      </c>
      <c r="M38" s="1038" t="str">
        <f>IF(D38="","",'2. Medidas a) i)'!AC31)</f>
        <v/>
      </c>
      <c r="N38" s="1038" t="str">
        <f>IF(D38="","",'2. Medidas a) i)'!AD31)</f>
        <v/>
      </c>
      <c r="O38" s="1036" t="str">
        <f>IF($D38="","",IF(D38=0,"",IF('2. Medidas a) i)'!AF31=0,"Preencher",'2. Medidas a) i)'!AF31)))</f>
        <v/>
      </c>
      <c r="P38" s="1036" t="str">
        <f>IF($D38="","",IF(D38=0,"",IF('2. Medidas a) i)'!AG31=0,"Preencher",'2. Medidas a) i)'!AG31)))</f>
        <v/>
      </c>
      <c r="Q38" s="1036" t="str">
        <f>IF($D38="","",IF(D38=0,"",IF('2. Medidas a) i)'!AH31=0,"Preencher",'2. Medidas a) i)'!AH31)))</f>
        <v/>
      </c>
      <c r="R38" s="1036" t="str">
        <f>IF($D38="","",IF(D38=0,"",IF('2. Medidas a) i)'!AI31=0,"Preencher",'2. Medidas a) i)'!AI31)))</f>
        <v/>
      </c>
      <c r="S38" s="1039"/>
      <c r="T38" s="1040"/>
      <c r="U38" s="1041"/>
      <c r="V38" s="1040"/>
      <c r="W38" s="1039"/>
      <c r="X38" s="1042" t="str">
        <f>IF($D38="","",IF(D38=0,"",IF('2. Medidas a) i)'!AJ31="","Preencher",'2. Medidas a) i)'!AJ31)))</f>
        <v/>
      </c>
      <c r="Y38" s="1042" t="str">
        <f>IF($D38="","",IF(D38=0,"",IF('2. Medidas a) i)'!AK31="","Preencher",'2. Medidas a) i)'!AK31)))</f>
        <v/>
      </c>
      <c r="Z38" s="1042" t="str">
        <f>IF($D38="","",IF('2. Medidas a) i)'!AL31="","",'2. Medidas a) i)'!AL31))</f>
        <v/>
      </c>
      <c r="AA38" s="1042" t="str">
        <f>IF($D38="","",IF(D38=0,"",IF('2. Medidas a) i)'!AM31="","Preencher",'2. Medidas a) i)'!AM31)))</f>
        <v/>
      </c>
    </row>
    <row r="39" spans="2:27" x14ac:dyDescent="0.25">
      <c r="B39" s="1026" t="s">
        <v>543</v>
      </c>
      <c r="C39" s="1035" t="str">
        <f>IF('2. Medidas a) i)'!F32="","",'2. Medidas a) i)'!F32)</f>
        <v/>
      </c>
      <c r="D39" s="1037" t="str">
        <f>IF(C39="","",'2. Medidas a) i)'!Y32)</f>
        <v/>
      </c>
      <c r="E39" s="1037" t="str">
        <f>IF(D39="","",'2. Medidas a) i)'!Z32)</f>
        <v/>
      </c>
      <c r="F39" s="1037" t="str">
        <f t="shared" si="5"/>
        <v/>
      </c>
      <c r="G39" s="1035"/>
      <c r="H39" s="1035" t="str">
        <f>IF(C39="","",'2. Medidas a) i)'!G32)</f>
        <v/>
      </c>
      <c r="I39" s="1036" t="s">
        <v>158</v>
      </c>
      <c r="J39" s="1037" t="str">
        <f>IF(D39="","",'2. Medidas a) i)'!AB32)</f>
        <v/>
      </c>
      <c r="K39" s="1037"/>
      <c r="L39" s="1038" t="str">
        <f t="shared" si="6"/>
        <v/>
      </c>
      <c r="M39" s="1038" t="str">
        <f>IF(D39="","",'2. Medidas a) i)'!AC32)</f>
        <v/>
      </c>
      <c r="N39" s="1038" t="str">
        <f>IF(D39="","",'2. Medidas a) i)'!AD32)</f>
        <v/>
      </c>
      <c r="O39" s="1036" t="str">
        <f>IF($D39="","",IF(D39=0,"",IF('2. Medidas a) i)'!AF32=0,"Preencher",'2. Medidas a) i)'!AF32)))</f>
        <v/>
      </c>
      <c r="P39" s="1036" t="str">
        <f>IF($D39="","",IF(D39=0,"",IF('2. Medidas a) i)'!AG32=0,"Preencher",'2. Medidas a) i)'!AG32)))</f>
        <v/>
      </c>
      <c r="Q39" s="1036" t="str">
        <f>IF($D39="","",IF(D39=0,"",IF('2. Medidas a) i)'!AH32=0,"Preencher",'2. Medidas a) i)'!AH32)))</f>
        <v/>
      </c>
      <c r="R39" s="1036" t="str">
        <f>IF($D39="","",IF(D39=0,"",IF('2. Medidas a) i)'!AI32=0,"Preencher",'2. Medidas a) i)'!AI32)))</f>
        <v/>
      </c>
      <c r="S39" s="1039"/>
      <c r="T39" s="1040"/>
      <c r="U39" s="1041"/>
      <c r="V39" s="1040"/>
      <c r="W39" s="1039"/>
      <c r="X39" s="1042" t="str">
        <f>IF($D39="","",IF(D39=0,"",IF('2. Medidas a) i)'!AJ32="","Preencher",'2. Medidas a) i)'!AJ32)))</f>
        <v/>
      </c>
      <c r="Y39" s="1042" t="str">
        <f>IF($D39="","",IF(D39=0,"",IF('2. Medidas a) i)'!AK32="","Preencher",'2. Medidas a) i)'!AK32)))</f>
        <v/>
      </c>
      <c r="Z39" s="1042" t="str">
        <f>IF($D39="","",IF('2. Medidas a) i)'!AL32="","",'2. Medidas a) i)'!AL32))</f>
        <v/>
      </c>
      <c r="AA39" s="1042" t="str">
        <f>IF($D39="","",IF(D39=0,"",IF('2. Medidas a) i)'!AM32="","Preencher",'2. Medidas a) i)'!AM32)))</f>
        <v/>
      </c>
    </row>
    <row r="40" spans="2:27" x14ac:dyDescent="0.25">
      <c r="B40" s="1026" t="s">
        <v>543</v>
      </c>
      <c r="C40" s="1035" t="str">
        <f>IF('2. Medidas a) i)'!F33="","",'2. Medidas a) i)'!F33)</f>
        <v/>
      </c>
      <c r="D40" s="1037" t="str">
        <f>IF(C40="","",'2. Medidas a) i)'!Y33)</f>
        <v/>
      </c>
      <c r="E40" s="1037" t="str">
        <f>IF(D40="","",'2. Medidas a) i)'!Z33)</f>
        <v/>
      </c>
      <c r="F40" s="1037" t="str">
        <f t="shared" si="5"/>
        <v/>
      </c>
      <c r="G40" s="1035"/>
      <c r="H40" s="1035" t="str">
        <f>IF(C40="","",'2. Medidas a) i)'!G33)</f>
        <v/>
      </c>
      <c r="I40" s="1036" t="s">
        <v>158</v>
      </c>
      <c r="J40" s="1037" t="str">
        <f>IF(D40="","",'2. Medidas a) i)'!AB33)</f>
        <v/>
      </c>
      <c r="K40" s="1037"/>
      <c r="L40" s="1038" t="str">
        <f t="shared" si="6"/>
        <v/>
      </c>
      <c r="M40" s="1038" t="str">
        <f>IF(D40="","",'2. Medidas a) i)'!AC33)</f>
        <v/>
      </c>
      <c r="N40" s="1038" t="str">
        <f>IF(D40="","",'2. Medidas a) i)'!AD33)</f>
        <v/>
      </c>
      <c r="O40" s="1036" t="str">
        <f>IF($D40="","",IF(D40=0,"",IF('2. Medidas a) i)'!AF33=0,"Preencher",'2. Medidas a) i)'!AF33)))</f>
        <v/>
      </c>
      <c r="P40" s="1036" t="str">
        <f>IF($D40="","",IF(D40=0,"",IF('2. Medidas a) i)'!AG33=0,"Preencher",'2. Medidas a) i)'!AG33)))</f>
        <v/>
      </c>
      <c r="Q40" s="1036" t="str">
        <f>IF($D40="","",IF(D40=0,"",IF('2. Medidas a) i)'!AH33=0,"Preencher",'2. Medidas a) i)'!AH33)))</f>
        <v/>
      </c>
      <c r="R40" s="1036" t="str">
        <f>IF($D40="","",IF(D40=0,"",IF('2. Medidas a) i)'!AI33=0,"Preencher",'2. Medidas a) i)'!AI33)))</f>
        <v/>
      </c>
      <c r="S40" s="1039"/>
      <c r="T40" s="1040"/>
      <c r="U40" s="1041"/>
      <c r="V40" s="1040"/>
      <c r="W40" s="1039"/>
      <c r="X40" s="1042" t="str">
        <f>IF($D40="","",IF(D40=0,"",IF('2. Medidas a) i)'!AJ33="","Preencher",'2. Medidas a) i)'!AJ33)))</f>
        <v/>
      </c>
      <c r="Y40" s="1042" t="str">
        <f>IF($D40="","",IF(D40=0,"",IF('2. Medidas a) i)'!AK33="","Preencher",'2. Medidas a) i)'!AK33)))</f>
        <v/>
      </c>
      <c r="Z40" s="1042" t="str">
        <f>IF($D40="","",IF('2. Medidas a) i)'!AL33="","",'2. Medidas a) i)'!AL33))</f>
        <v/>
      </c>
      <c r="AA40" s="1042" t="str">
        <f>IF($D40="","",IF(D40=0,"",IF('2. Medidas a) i)'!AM33="","Preencher",'2. Medidas a) i)'!AM33)))</f>
        <v/>
      </c>
    </row>
    <row r="41" spans="2:27" x14ac:dyDescent="0.25">
      <c r="B41" s="1026" t="s">
        <v>543</v>
      </c>
      <c r="C41" s="1035" t="str">
        <f>IF('2. Medidas a) i)'!F34="","",'2. Medidas a) i)'!F34)</f>
        <v/>
      </c>
      <c r="D41" s="1037" t="str">
        <f>IF(C41="","",'2. Medidas a) i)'!Y34)</f>
        <v/>
      </c>
      <c r="E41" s="1037" t="str">
        <f>IF(D41="","",'2. Medidas a) i)'!Z34)</f>
        <v/>
      </c>
      <c r="F41" s="1037" t="str">
        <f t="shared" si="5"/>
        <v/>
      </c>
      <c r="G41" s="1035"/>
      <c r="H41" s="1035" t="str">
        <f>IF(C41="","",'2. Medidas a) i)'!G34)</f>
        <v/>
      </c>
      <c r="I41" s="1036" t="s">
        <v>158</v>
      </c>
      <c r="J41" s="1037" t="str">
        <f>IF(D41="","",'2. Medidas a) i)'!AB34)</f>
        <v/>
      </c>
      <c r="K41" s="1037"/>
      <c r="L41" s="1038" t="str">
        <f t="shared" si="6"/>
        <v/>
      </c>
      <c r="M41" s="1038" t="str">
        <f>IF(D41="","",'2. Medidas a) i)'!AC34)</f>
        <v/>
      </c>
      <c r="N41" s="1038" t="str">
        <f>IF(D41="","",'2. Medidas a) i)'!AD34)</f>
        <v/>
      </c>
      <c r="O41" s="1036" t="str">
        <f>IF($D41="","",IF(D41=0,"",IF('2. Medidas a) i)'!AF34=0,"Preencher",'2. Medidas a) i)'!AF34)))</f>
        <v/>
      </c>
      <c r="P41" s="1036" t="str">
        <f>IF($D41="","",IF(D41=0,"",IF('2. Medidas a) i)'!AG34=0,"Preencher",'2. Medidas a) i)'!AG34)))</f>
        <v/>
      </c>
      <c r="Q41" s="1036" t="str">
        <f>IF($D41="","",IF(D41=0,"",IF('2. Medidas a) i)'!AH34=0,"Preencher",'2. Medidas a) i)'!AH34)))</f>
        <v/>
      </c>
      <c r="R41" s="1036" t="str">
        <f>IF($D41="","",IF(D41=0,"",IF('2. Medidas a) i)'!AI34=0,"Preencher",'2. Medidas a) i)'!AI34)))</f>
        <v/>
      </c>
      <c r="S41" s="1039"/>
      <c r="T41" s="1040"/>
      <c r="U41" s="1041"/>
      <c r="V41" s="1040"/>
      <c r="W41" s="1039"/>
      <c r="X41" s="1042" t="str">
        <f>IF($D41="","",IF(D41=0,"",IF('2. Medidas a) i)'!AJ34="","Preencher",'2. Medidas a) i)'!AJ34)))</f>
        <v/>
      </c>
      <c r="Y41" s="1042" t="str">
        <f>IF($D41="","",IF(D41=0,"",IF('2. Medidas a) i)'!AK34="","Preencher",'2. Medidas a) i)'!AK34)))</f>
        <v/>
      </c>
      <c r="Z41" s="1042" t="str">
        <f>IF($D41="","",IF('2. Medidas a) i)'!AL34="","",'2. Medidas a) i)'!AL34))</f>
        <v/>
      </c>
      <c r="AA41" s="1042" t="str">
        <f>IF($D41="","",IF(D41=0,"",IF('2. Medidas a) i)'!AM34="","Preencher",'2. Medidas a) i)'!AM34)))</f>
        <v/>
      </c>
    </row>
    <row r="42" spans="2:27" x14ac:dyDescent="0.25">
      <c r="B42" s="1026" t="s">
        <v>543</v>
      </c>
      <c r="C42" s="1035" t="str">
        <f>IF('2. Medidas a) i)'!F35="","",'2. Medidas a) i)'!F35)</f>
        <v/>
      </c>
      <c r="D42" s="1037" t="str">
        <f>IF(C42="","",'2. Medidas a) i)'!Y35)</f>
        <v/>
      </c>
      <c r="E42" s="1037" t="str">
        <f>IF(D42="","",'2. Medidas a) i)'!Z35)</f>
        <v/>
      </c>
      <c r="F42" s="1037" t="str">
        <f t="shared" si="5"/>
        <v/>
      </c>
      <c r="G42" s="1035"/>
      <c r="H42" s="1035" t="str">
        <f>IF(C42="","",'2. Medidas a) i)'!G35)</f>
        <v/>
      </c>
      <c r="I42" s="1036" t="s">
        <v>158</v>
      </c>
      <c r="J42" s="1037" t="str">
        <f>IF(D42="","",'2. Medidas a) i)'!AB35)</f>
        <v/>
      </c>
      <c r="K42" s="1037"/>
      <c r="L42" s="1038" t="str">
        <f t="shared" si="6"/>
        <v/>
      </c>
      <c r="M42" s="1038" t="str">
        <f>IF(D42="","",'2. Medidas a) i)'!AC35)</f>
        <v/>
      </c>
      <c r="N42" s="1038" t="str">
        <f>IF(D42="","",'2. Medidas a) i)'!AD35)</f>
        <v/>
      </c>
      <c r="O42" s="1036" t="str">
        <f>IF($D42="","",IF(D42=0,"",IF('2. Medidas a) i)'!AF35=0,"Preencher",'2. Medidas a) i)'!AF35)))</f>
        <v/>
      </c>
      <c r="P42" s="1036" t="str">
        <f>IF($D42="","",IF(D42=0,"",IF('2. Medidas a) i)'!AG35=0,"Preencher",'2. Medidas a) i)'!AG35)))</f>
        <v/>
      </c>
      <c r="Q42" s="1036" t="str">
        <f>IF($D42="","",IF(D42=0,"",IF('2. Medidas a) i)'!AH35=0,"Preencher",'2. Medidas a) i)'!AH35)))</f>
        <v/>
      </c>
      <c r="R42" s="1036" t="str">
        <f>IF($D42="","",IF(D42=0,"",IF('2. Medidas a) i)'!AI35=0,"Preencher",'2. Medidas a) i)'!AI35)))</f>
        <v/>
      </c>
      <c r="S42" s="1039"/>
      <c r="T42" s="1040"/>
      <c r="U42" s="1041"/>
      <c r="V42" s="1040"/>
      <c r="W42" s="1039"/>
      <c r="X42" s="1042" t="str">
        <f>IF($D42="","",IF(D42=0,"",IF('2. Medidas a) i)'!AJ35="","Preencher",'2. Medidas a) i)'!AJ35)))</f>
        <v/>
      </c>
      <c r="Y42" s="1042" t="str">
        <f>IF($D42="","",IF(D42=0,"",IF('2. Medidas a) i)'!AK35="","Preencher",'2. Medidas a) i)'!AK35)))</f>
        <v/>
      </c>
      <c r="Z42" s="1042" t="str">
        <f>IF($D42="","",IF('2. Medidas a) i)'!AL35="","",'2. Medidas a) i)'!AL35))</f>
        <v/>
      </c>
      <c r="AA42" s="1042" t="str">
        <f>IF($D42="","",IF(D42=0,"",IF('2. Medidas a) i)'!AM35="","Preencher",'2. Medidas a) i)'!AM35)))</f>
        <v/>
      </c>
    </row>
    <row r="43" spans="2:27" x14ac:dyDescent="0.25">
      <c r="C43" s="1216"/>
      <c r="D43" s="1217"/>
      <c r="E43" s="1217"/>
      <c r="F43" s="1217"/>
      <c r="G43" s="1216"/>
      <c r="H43" s="1216"/>
      <c r="I43" s="1218"/>
      <c r="J43" s="1217"/>
      <c r="K43" s="1217"/>
      <c r="L43" s="1217"/>
      <c r="M43" s="1217"/>
      <c r="N43" s="1217"/>
      <c r="O43" s="1218"/>
      <c r="P43" s="1218"/>
      <c r="Q43" s="1218"/>
      <c r="R43" s="1218"/>
      <c r="S43" s="1219"/>
      <c r="T43" s="1220"/>
      <c r="U43" s="1221"/>
      <c r="V43" s="1220"/>
      <c r="W43" s="1219"/>
      <c r="X43" s="1222"/>
      <c r="Y43" s="1222"/>
      <c r="Z43" s="1222"/>
      <c r="AA43" s="1222"/>
    </row>
    <row r="44" spans="2:27" x14ac:dyDescent="0.25">
      <c r="B44" s="1026" t="s">
        <v>544</v>
      </c>
      <c r="C44" s="1035" t="str">
        <f>IF('3. Medidas a) ii)'!D12="","",'3. Medidas a) ii)'!D12)</f>
        <v/>
      </c>
      <c r="D44" s="1037" t="str">
        <f>IF(C44="","",'3. Medidas a) ii)'!Y12)</f>
        <v/>
      </c>
      <c r="E44" s="1037" t="str">
        <f>IF(D44="","",'3. Medidas a) ii)'!Z12)</f>
        <v/>
      </c>
      <c r="F44" s="1037" t="str">
        <f t="shared" si="5"/>
        <v/>
      </c>
      <c r="G44" s="1035"/>
      <c r="H44" s="1035" t="s">
        <v>467</v>
      </c>
      <c r="I44" s="1036" t="s">
        <v>158</v>
      </c>
      <c r="J44" s="1037" t="str">
        <f>IF(D44="","",'3. Medidas a) ii)'!AB12)</f>
        <v/>
      </c>
      <c r="K44" s="1037"/>
      <c r="L44" s="1038" t="str">
        <f t="shared" si="1"/>
        <v/>
      </c>
      <c r="M44" s="1038" t="str">
        <f>IF(D44="","",'3. Medidas a) ii)'!AC12)</f>
        <v/>
      </c>
      <c r="N44" s="1038" t="str">
        <f>IF(D44="","",'3. Medidas a) ii)'!AD12)</f>
        <v/>
      </c>
      <c r="O44" s="1036" t="str">
        <f>IF($D44="","",IF('3. Medidas a) ii)'!AF12=0,"Preencher",'3. Medidas a) ii)'!AF12))</f>
        <v/>
      </c>
      <c r="P44" s="1036" t="str">
        <f>IF($D44="","",IF('3. Medidas a) ii)'!AG12=0,"Preencher",'3. Medidas a) ii)'!AG12))</f>
        <v/>
      </c>
      <c r="Q44" s="1036" t="str">
        <f>IF($D44="","",IF('3. Medidas a) ii)'!AH12=0,"Preencher",'3. Medidas a) ii)'!AH12))</f>
        <v/>
      </c>
      <c r="R44" s="1036" t="str">
        <f>IF($D44="","",IF('3. Medidas a) ii)'!AI12=0,"Preencher",'3. Medidas a) ii)'!AI12))</f>
        <v/>
      </c>
      <c r="S44" s="1039"/>
      <c r="T44" s="1040" t="str">
        <f t="shared" si="2"/>
        <v/>
      </c>
      <c r="U44" s="1041" t="str">
        <f t="shared" si="3"/>
        <v/>
      </c>
      <c r="V44" s="1040" t="str">
        <f t="shared" si="4"/>
        <v/>
      </c>
      <c r="W44" s="1039"/>
      <c r="X44" s="1042" t="str">
        <f>IF($D44="","",IF('3. Medidas a) ii)'!AJ12="","Preencher",'3. Medidas a) ii)'!AJ12))</f>
        <v/>
      </c>
      <c r="Y44" s="1042" t="str">
        <f>IF($D44="","",IF('3. Medidas a) ii)'!AK12="","Preencher",'3. Medidas a) ii)'!AK12))</f>
        <v/>
      </c>
      <c r="Z44" s="1042" t="str">
        <f>IF($D44="","",IF('3. Medidas a) ii)'!AL12="","",'3. Medidas a) ii)'!AL12))</f>
        <v/>
      </c>
      <c r="AA44" s="1042" t="str">
        <f>IF($D44="","",IF('3. Medidas a) ii)'!AM12="","Preencher",'3. Medidas a) ii)'!AM12))</f>
        <v/>
      </c>
    </row>
    <row r="45" spans="2:27" x14ac:dyDescent="0.25">
      <c r="B45" s="1026" t="s">
        <v>544</v>
      </c>
      <c r="C45" s="1035" t="str">
        <f>IF('3. Medidas a) ii)'!D13="","",'3. Medidas a) ii)'!D13)</f>
        <v/>
      </c>
      <c r="D45" s="1037" t="str">
        <f>IF(C45="","",'3. Medidas a) ii)'!Y13)</f>
        <v/>
      </c>
      <c r="E45" s="1037" t="str">
        <f>IF(D45="","",'3. Medidas a) ii)'!Z13)</f>
        <v/>
      </c>
      <c r="F45" s="1037" t="str">
        <f t="shared" si="5"/>
        <v/>
      </c>
      <c r="G45" s="1035"/>
      <c r="H45" s="1035" t="s">
        <v>467</v>
      </c>
      <c r="I45" s="1036" t="s">
        <v>158</v>
      </c>
      <c r="J45" s="1037" t="str">
        <f>IF(D45="","",'3. Medidas a) ii)'!AB13)</f>
        <v/>
      </c>
      <c r="K45" s="1037"/>
      <c r="L45" s="1038" t="str">
        <f t="shared" si="1"/>
        <v/>
      </c>
      <c r="M45" s="1038" t="str">
        <f>IF(D45="","",'3. Medidas a) ii)'!AC13)</f>
        <v/>
      </c>
      <c r="N45" s="1038" t="str">
        <f>IF(D45="","",'3. Medidas a) ii)'!AD13)</f>
        <v/>
      </c>
      <c r="O45" s="1036" t="str">
        <f>IF($D45="","",IF('3. Medidas a) ii)'!AF13=0,"Preencher",'3. Medidas a) ii)'!AF13))</f>
        <v/>
      </c>
      <c r="P45" s="1036" t="str">
        <f>IF($D45="","",IF('3. Medidas a) ii)'!AG13=0,"Preencher",'3. Medidas a) ii)'!AG13))</f>
        <v/>
      </c>
      <c r="Q45" s="1036" t="str">
        <f>IF($D45="","",IF('3. Medidas a) ii)'!AH13=0,"Preencher",'3. Medidas a) ii)'!AH13))</f>
        <v/>
      </c>
      <c r="R45" s="1036" t="str">
        <f>IF($D45="","",IF('3. Medidas a) ii)'!AI13=0,"Preencher",'3. Medidas a) ii)'!AI13))</f>
        <v/>
      </c>
      <c r="S45" s="1039"/>
      <c r="T45" s="1040" t="str">
        <f t="shared" si="2"/>
        <v/>
      </c>
      <c r="U45" s="1041" t="str">
        <f t="shared" si="3"/>
        <v/>
      </c>
      <c r="V45" s="1040" t="str">
        <f t="shared" si="4"/>
        <v/>
      </c>
      <c r="W45" s="1039"/>
      <c r="X45" s="1042" t="str">
        <f>IF($D45="","",IF('3. Medidas a) ii)'!AJ13="","Preencher",'3. Medidas a) ii)'!AJ13))</f>
        <v/>
      </c>
      <c r="Y45" s="1042" t="str">
        <f>IF($D45="","",IF('3. Medidas a) ii)'!AK13="","Preencher",'3. Medidas a) ii)'!AK13))</f>
        <v/>
      </c>
      <c r="Z45" s="1042" t="str">
        <f>IF($D45="","",IF('3. Medidas a) ii)'!AL13="","",'3. Medidas a) ii)'!AL13))</f>
        <v/>
      </c>
      <c r="AA45" s="1042" t="str">
        <f>IF($D45="","",IF('3. Medidas a) ii)'!AM13="","Preencher",'3. Medidas a) ii)'!AM13))</f>
        <v/>
      </c>
    </row>
    <row r="46" spans="2:27" x14ac:dyDescent="0.25">
      <c r="B46" s="1026" t="s">
        <v>544</v>
      </c>
      <c r="C46" s="1035" t="str">
        <f>IF('3. Medidas a) ii)'!D14="","",'3. Medidas a) ii)'!D14)</f>
        <v/>
      </c>
      <c r="D46" s="1037" t="str">
        <f>IF(C46="","",'3. Medidas a) ii)'!Y14)</f>
        <v/>
      </c>
      <c r="E46" s="1037" t="str">
        <f>IF(D46="","",'3. Medidas a) ii)'!Z14)</f>
        <v/>
      </c>
      <c r="F46" s="1037" t="str">
        <f t="shared" si="5"/>
        <v/>
      </c>
      <c r="G46" s="1035"/>
      <c r="H46" s="1035" t="s">
        <v>467</v>
      </c>
      <c r="I46" s="1036" t="s">
        <v>158</v>
      </c>
      <c r="J46" s="1037" t="str">
        <f>IF(D46="","",'3. Medidas a) ii)'!AB14)</f>
        <v/>
      </c>
      <c r="K46" s="1037"/>
      <c r="L46" s="1038" t="str">
        <f t="shared" si="1"/>
        <v/>
      </c>
      <c r="M46" s="1038" t="str">
        <f>IF(D46="","",'3. Medidas a) ii)'!AC14)</f>
        <v/>
      </c>
      <c r="N46" s="1038" t="str">
        <f>IF(D46="","",'3. Medidas a) ii)'!AD14)</f>
        <v/>
      </c>
      <c r="O46" s="1036" t="str">
        <f>IF($D46="","",IF('3. Medidas a) ii)'!AF14=0,"Preencher",'3. Medidas a) ii)'!AF14))</f>
        <v/>
      </c>
      <c r="P46" s="1036" t="str">
        <f>IF($D46="","",IF('3. Medidas a) ii)'!AG14=0,"Preencher",'3. Medidas a) ii)'!AG14))</f>
        <v/>
      </c>
      <c r="Q46" s="1036" t="str">
        <f>IF($D46="","",IF('3. Medidas a) ii)'!AH14=0,"Preencher",'3. Medidas a) ii)'!AH14))</f>
        <v/>
      </c>
      <c r="R46" s="1036" t="str">
        <f>IF($D46="","",IF('3. Medidas a) ii)'!AI14=0,"Preencher",'3. Medidas a) ii)'!AI14))</f>
        <v/>
      </c>
      <c r="S46" s="1039"/>
      <c r="T46" s="1040" t="str">
        <f t="shared" si="2"/>
        <v/>
      </c>
      <c r="U46" s="1041" t="str">
        <f t="shared" si="3"/>
        <v/>
      </c>
      <c r="V46" s="1040" t="str">
        <f t="shared" si="4"/>
        <v/>
      </c>
      <c r="W46" s="1039"/>
      <c r="X46" s="1042" t="str">
        <f>IF($D46="","",IF('3. Medidas a) ii)'!AJ14="","Preencher",'3. Medidas a) ii)'!AJ14))</f>
        <v/>
      </c>
      <c r="Y46" s="1042" t="str">
        <f>IF($D46="","",IF('3. Medidas a) ii)'!AK14="","Preencher",'3. Medidas a) ii)'!AK14))</f>
        <v/>
      </c>
      <c r="Z46" s="1042" t="str">
        <f>IF($D46="","",IF('3. Medidas a) ii)'!AL14="","",'3. Medidas a) ii)'!AL14))</f>
        <v/>
      </c>
      <c r="AA46" s="1042" t="str">
        <f>IF($D46="","",IF('3. Medidas a) ii)'!AM14="","Preencher",'3. Medidas a) ii)'!AM14))</f>
        <v/>
      </c>
    </row>
    <row r="47" spans="2:27" x14ac:dyDescent="0.25">
      <c r="C47" s="1035"/>
      <c r="D47" s="1037"/>
      <c r="E47" s="1037"/>
      <c r="F47" s="1037"/>
      <c r="G47" s="1035"/>
      <c r="H47" s="1035"/>
      <c r="I47" s="1036"/>
      <c r="J47" s="1037"/>
      <c r="K47" s="1037"/>
      <c r="L47" s="1038"/>
      <c r="M47" s="1038"/>
      <c r="N47" s="1038"/>
      <c r="O47" s="1036"/>
      <c r="P47" s="1036"/>
      <c r="Q47" s="1036"/>
      <c r="R47" s="1036"/>
      <c r="S47" s="1039"/>
      <c r="T47" s="1040"/>
      <c r="U47" s="1041"/>
      <c r="V47" s="1040"/>
      <c r="W47" s="1039"/>
      <c r="X47" s="1042"/>
      <c r="Y47" s="1042"/>
      <c r="Z47" s="1042" t="str">
        <f>IF($D47="","",IF('3. Medidas a) ii)'!AL15="","",'3. Medidas a) ii)'!AL15))</f>
        <v/>
      </c>
      <c r="AA47" s="1042"/>
    </row>
    <row r="48" spans="2:27" x14ac:dyDescent="0.25">
      <c r="B48" s="1026" t="s">
        <v>544</v>
      </c>
      <c r="C48" s="1035"/>
      <c r="D48" s="1037" t="str">
        <f>IF(C48="","",'3. Medidas a) ii)'!Y16)</f>
        <v/>
      </c>
      <c r="E48" s="1037" t="str">
        <f>IF(D48="","",'3. Medidas a) ii)'!Z16)</f>
        <v/>
      </c>
      <c r="F48" s="1037" t="str">
        <f t="shared" si="5"/>
        <v/>
      </c>
      <c r="G48" s="1035"/>
      <c r="H48" s="1035" t="s">
        <v>467</v>
      </c>
      <c r="I48" s="1036" t="s">
        <v>158</v>
      </c>
      <c r="J48" s="1037" t="str">
        <f>IF(D48="","",'3. Medidas a) ii)'!AB16)</f>
        <v/>
      </c>
      <c r="K48" s="1037"/>
      <c r="L48" s="1038" t="str">
        <f t="shared" si="1"/>
        <v/>
      </c>
      <c r="M48" s="1038" t="str">
        <f>IF(D48="","",'3. Medidas a) ii)'!AC16)</f>
        <v/>
      </c>
      <c r="N48" s="1038" t="str">
        <f>IF(D48="","",'3. Medidas a) ii)'!AD16)</f>
        <v/>
      </c>
      <c r="O48" s="1036" t="str">
        <f>IF($D48="","",IF('3. Medidas a) ii)'!AF16=0,"Preencher",'3. Medidas a) ii)'!AF16))</f>
        <v/>
      </c>
      <c r="P48" s="1036" t="str">
        <f>IF($D48="","",IF('3. Medidas a) ii)'!AG16=0,"Preencher",'3. Medidas a) ii)'!AG16))</f>
        <v/>
      </c>
      <c r="Q48" s="1036" t="str">
        <f>IF($D48="","",IF('3. Medidas a) ii)'!AH16=0,"Preencher",'3. Medidas a) ii)'!AH16))</f>
        <v/>
      </c>
      <c r="R48" s="1036" t="str">
        <f>IF($D48="","",IF('3. Medidas a) ii)'!AI16=0,"Preencher",'3. Medidas a) ii)'!AI16))</f>
        <v/>
      </c>
      <c r="S48" s="1039"/>
      <c r="T48" s="1040" t="str">
        <f t="shared" si="2"/>
        <v/>
      </c>
      <c r="U48" s="1041" t="str">
        <f t="shared" si="3"/>
        <v/>
      </c>
      <c r="V48" s="1040" t="str">
        <f t="shared" si="4"/>
        <v/>
      </c>
      <c r="W48" s="1039"/>
      <c r="X48" s="1042" t="str">
        <f>IF($D48="","",IF('3. Medidas a) ii)'!AJ16="","Preencher",'3. Medidas a) ii)'!AJ16))</f>
        <v/>
      </c>
      <c r="Y48" s="1042" t="str">
        <f>IF($D48="","",IF('3. Medidas a) ii)'!AK16="","Preencher",'3. Medidas a) ii)'!AK16))</f>
        <v/>
      </c>
      <c r="Z48" s="1042" t="str">
        <f>IF($D48="","",IF('3. Medidas a) ii)'!AL16="","",'3. Medidas a) ii)'!AL16))</f>
        <v/>
      </c>
      <c r="AA48" s="1042" t="str">
        <f>IF($D48="","",IF('3. Medidas a) ii)'!AM16="","Preencher",'3. Medidas a) ii)'!AM16))</f>
        <v/>
      </c>
    </row>
    <row r="49" spans="2:27" x14ac:dyDescent="0.25">
      <c r="B49" s="1026" t="s">
        <v>544</v>
      </c>
      <c r="C49" s="1035"/>
      <c r="D49" s="1037" t="str">
        <f>IF(C49="","",'3. Medidas a) ii)'!Y17)</f>
        <v/>
      </c>
      <c r="E49" s="1037" t="str">
        <f>IF(D49="","",'3. Medidas a) ii)'!Z17)</f>
        <v/>
      </c>
      <c r="F49" s="1037" t="str">
        <f t="shared" si="5"/>
        <v/>
      </c>
      <c r="G49" s="1035"/>
      <c r="H49" s="1035" t="s">
        <v>467</v>
      </c>
      <c r="I49" s="1036" t="s">
        <v>158</v>
      </c>
      <c r="J49" s="1037" t="str">
        <f>IF(D49="","",'3. Medidas a) ii)'!AB17)</f>
        <v/>
      </c>
      <c r="K49" s="1037"/>
      <c r="L49" s="1038" t="str">
        <f t="shared" si="1"/>
        <v/>
      </c>
      <c r="M49" s="1038" t="str">
        <f>IF(D49="","",'3. Medidas a) ii)'!AC17)</f>
        <v/>
      </c>
      <c r="N49" s="1038" t="str">
        <f>IF(D49="","",'3. Medidas a) ii)'!AD17)</f>
        <v/>
      </c>
      <c r="O49" s="1036" t="str">
        <f>IF($D49="","",IF('3. Medidas a) ii)'!AF17=0,"Preencher",'3. Medidas a) ii)'!AF17))</f>
        <v/>
      </c>
      <c r="P49" s="1036" t="str">
        <f>IF($D49="","",IF('3. Medidas a) ii)'!AG17=0,"Preencher",'3. Medidas a) ii)'!AG17))</f>
        <v/>
      </c>
      <c r="Q49" s="1036" t="str">
        <f>IF($D49="","",IF('3. Medidas a) ii)'!AH17=0,"Preencher",'3. Medidas a) ii)'!AH17))</f>
        <v/>
      </c>
      <c r="R49" s="1036" t="str">
        <f>IF($D49="","",IF('3. Medidas a) ii)'!AI17=0,"Preencher",'3. Medidas a) ii)'!AI17))</f>
        <v/>
      </c>
      <c r="S49" s="1039"/>
      <c r="T49" s="1040" t="str">
        <f t="shared" si="2"/>
        <v/>
      </c>
      <c r="U49" s="1041" t="str">
        <f t="shared" si="3"/>
        <v/>
      </c>
      <c r="V49" s="1040" t="str">
        <f t="shared" si="4"/>
        <v/>
      </c>
      <c r="W49" s="1039"/>
      <c r="X49" s="1042" t="str">
        <f>IF($D49="","",IF('3. Medidas a) ii)'!AJ17="","Preencher",'3. Medidas a) ii)'!AJ17))</f>
        <v/>
      </c>
      <c r="Y49" s="1042" t="str">
        <f>IF($D49="","",IF('3. Medidas a) ii)'!AK17="","Preencher",'3. Medidas a) ii)'!AK17))</f>
        <v/>
      </c>
      <c r="Z49" s="1042" t="str">
        <f>IF($D49="","",IF('3. Medidas a) ii)'!AL17="","",'3. Medidas a) ii)'!AL17))</f>
        <v/>
      </c>
      <c r="AA49" s="1042" t="str">
        <f>IF($D49="","",IF('3. Medidas a) ii)'!AM17="","Preencher",'3. Medidas a) ii)'!AM17))</f>
        <v/>
      </c>
    </row>
    <row r="50" spans="2:27" x14ac:dyDescent="0.25">
      <c r="B50" s="1026" t="s">
        <v>544</v>
      </c>
      <c r="C50" s="1035"/>
      <c r="D50" s="1037" t="str">
        <f>IF(C50="","",'3. Medidas a) ii)'!Y18)</f>
        <v/>
      </c>
      <c r="E50" s="1037" t="str">
        <f>IF(D50="","",'3. Medidas a) ii)'!Z18)</f>
        <v/>
      </c>
      <c r="F50" s="1037" t="str">
        <f t="shared" si="5"/>
        <v/>
      </c>
      <c r="G50" s="1035"/>
      <c r="H50" s="1035" t="s">
        <v>467</v>
      </c>
      <c r="I50" s="1036" t="s">
        <v>158</v>
      </c>
      <c r="J50" s="1037" t="str">
        <f>IF(D50="","",'3. Medidas a) ii)'!AB18)</f>
        <v/>
      </c>
      <c r="K50" s="1037"/>
      <c r="L50" s="1038" t="str">
        <f t="shared" si="1"/>
        <v/>
      </c>
      <c r="M50" s="1038" t="str">
        <f>IF(D50="","",'3. Medidas a) ii)'!AC18)</f>
        <v/>
      </c>
      <c r="N50" s="1038" t="str">
        <f>IF(D50="","",'3. Medidas a) ii)'!AD18)</f>
        <v/>
      </c>
      <c r="O50" s="1036" t="str">
        <f>IF($D50="","",IF('3. Medidas a) ii)'!AF18=0,"Preencher",'3. Medidas a) ii)'!AF18))</f>
        <v/>
      </c>
      <c r="P50" s="1036" t="str">
        <f>IF($D50="","",IF('3. Medidas a) ii)'!AG18=0,"Preencher",'3. Medidas a) ii)'!AG18))</f>
        <v/>
      </c>
      <c r="Q50" s="1036" t="str">
        <f>IF($D50="","",IF('3. Medidas a) ii)'!AH18=0,"Preencher",'3. Medidas a) ii)'!AH18))</f>
        <v/>
      </c>
      <c r="R50" s="1036" t="str">
        <f>IF($D50="","",IF('3. Medidas a) ii)'!AI18=0,"Preencher",'3. Medidas a) ii)'!AI18))</f>
        <v/>
      </c>
      <c r="S50" s="1039"/>
      <c r="T50" s="1040" t="str">
        <f t="shared" si="2"/>
        <v/>
      </c>
      <c r="U50" s="1041" t="str">
        <f t="shared" si="3"/>
        <v/>
      </c>
      <c r="V50" s="1040" t="str">
        <f t="shared" si="4"/>
        <v/>
      </c>
      <c r="W50" s="1039"/>
      <c r="X50" s="1042" t="str">
        <f>IF($D50="","",IF('3. Medidas a) ii)'!AJ18="","Preencher",'3. Medidas a) ii)'!AJ18))</f>
        <v/>
      </c>
      <c r="Y50" s="1042" t="str">
        <f>IF($D50="","",IF('3. Medidas a) ii)'!AK18="","Preencher",'3. Medidas a) ii)'!AK18))</f>
        <v/>
      </c>
      <c r="Z50" s="1042" t="str">
        <f>IF($D50="","",IF('3. Medidas a) ii)'!AL18="","",'3. Medidas a) ii)'!AL18))</f>
        <v/>
      </c>
      <c r="AA50" s="1042" t="str">
        <f>IF($D50="","",IF('3. Medidas a) ii)'!AM18="","Preencher",'3. Medidas a) ii)'!AM18))</f>
        <v/>
      </c>
    </row>
    <row r="51" spans="2:27" x14ac:dyDescent="0.25">
      <c r="C51" s="1035"/>
      <c r="D51" s="1037"/>
      <c r="E51" s="1037"/>
      <c r="F51" s="1037"/>
      <c r="G51" s="1035"/>
      <c r="H51" s="1035"/>
      <c r="I51" s="1036"/>
      <c r="J51" s="1037" t="str">
        <f>IF(D51="","",'3. Medidas a) ii)'!AB19)</f>
        <v/>
      </c>
      <c r="K51" s="1037"/>
      <c r="L51" s="1038"/>
      <c r="M51" s="1038" t="str">
        <f>IF(D51="","",'3. Medidas a) ii)'!AC19)</f>
        <v/>
      </c>
      <c r="N51" s="1038"/>
      <c r="O51" s="1036"/>
      <c r="P51" s="1036"/>
      <c r="Q51" s="1036"/>
      <c r="R51" s="1036"/>
      <c r="S51" s="1039"/>
      <c r="T51" s="1040"/>
      <c r="U51" s="1041"/>
      <c r="V51" s="1040"/>
      <c r="W51" s="1039"/>
      <c r="X51" s="1042"/>
      <c r="Y51" s="1042"/>
      <c r="Z51" s="1042" t="str">
        <f>IF($D51="","",IF('3. Medidas a) ii)'!AL19="","",'3. Medidas a) ii)'!AL19))</f>
        <v/>
      </c>
      <c r="AA51" s="1042"/>
    </row>
    <row r="52" spans="2:27" x14ac:dyDescent="0.25">
      <c r="B52" s="1026" t="s">
        <v>544</v>
      </c>
      <c r="C52" s="1035" t="str">
        <f>IF('3. Medidas a) ii)'!D20="","",'3. Medidas a) ii)'!D20)</f>
        <v/>
      </c>
      <c r="D52" s="1037" t="str">
        <f>IF(C52="","",'3. Medidas a) ii)'!Y20)</f>
        <v/>
      </c>
      <c r="E52" s="1037" t="str">
        <f>IF(D52="","",'3. Medidas a) ii)'!Z20)</f>
        <v/>
      </c>
      <c r="F52" s="1037" t="str">
        <f t="shared" si="5"/>
        <v/>
      </c>
      <c r="G52" s="1035"/>
      <c r="H52" s="1035" t="s">
        <v>467</v>
      </c>
      <c r="I52" s="1036" t="s">
        <v>159</v>
      </c>
      <c r="J52" s="1037" t="str">
        <f>IF(D52="","",'3. Medidas a) ii)'!AB20)</f>
        <v/>
      </c>
      <c r="K52" s="1037" t="str">
        <f>IF(D52="","",'3. Medidas a) ii)'!AB20)</f>
        <v/>
      </c>
      <c r="L52" s="1038" t="str">
        <f t="shared" si="1"/>
        <v/>
      </c>
      <c r="M52" s="1038">
        <v>0</v>
      </c>
      <c r="N52" s="1038" t="str">
        <f>IF(D52="","",'3. Medidas a) ii)'!AD20)</f>
        <v/>
      </c>
      <c r="O52" s="1036" t="str">
        <f>IF($D52="","",IF('3. Medidas a) ii)'!AF20=0,"Preencher",'3. Medidas a) ii)'!AF20))</f>
        <v/>
      </c>
      <c r="P52" s="1036" t="str">
        <f>IF($D52="","",IF('3. Medidas a) ii)'!AG20=0,"Preencher",'3. Medidas a) ii)'!AG20))</f>
        <v/>
      </c>
      <c r="Q52" s="1036" t="str">
        <f>IF($D52="","",IF('3. Medidas a) ii)'!AH20=0,"Preencher",'3. Medidas a) ii)'!AH20))</f>
        <v/>
      </c>
      <c r="R52" s="1036" t="str">
        <f>IF($D52="","",IF('3. Medidas a) ii)'!AI20=0,"Preencher",'3. Medidas a) ii)'!AI20))</f>
        <v/>
      </c>
      <c r="S52" s="1039"/>
      <c r="T52" s="1040" t="str">
        <f t="shared" si="2"/>
        <v/>
      </c>
      <c r="U52" s="1041" t="str">
        <f t="shared" si="3"/>
        <v/>
      </c>
      <c r="V52" s="1040" t="str">
        <f t="shared" si="4"/>
        <v/>
      </c>
      <c r="W52" s="1039"/>
      <c r="X52" s="1042" t="str">
        <f>IF($D52="","",IF('3. Medidas a) ii)'!AJ20="","Preencher",'3. Medidas a) ii)'!AJ20))</f>
        <v/>
      </c>
      <c r="Y52" s="1042" t="str">
        <f>IF($D52="","",IF('3. Medidas a) ii)'!AK20="","Preencher",'3. Medidas a) ii)'!AK20))</f>
        <v/>
      </c>
      <c r="Z52" s="1042" t="str">
        <f>IF($D52="","",IF('3. Medidas a) ii)'!AL20="","",'3. Medidas a) ii)'!AL20))</f>
        <v/>
      </c>
      <c r="AA52" s="1042" t="str">
        <f>IF($D52="","",IF('3. Medidas a) ii)'!AM20="","Preencher",'3. Medidas a) ii)'!AM20))</f>
        <v/>
      </c>
    </row>
    <row r="53" spans="2:27" x14ac:dyDescent="0.25">
      <c r="B53" s="1026" t="s">
        <v>544</v>
      </c>
      <c r="C53" s="1035" t="str">
        <f>IF('3. Medidas a) ii)'!D21="","",'3. Medidas a) ii)'!D21)</f>
        <v/>
      </c>
      <c r="D53" s="1037" t="str">
        <f>IF(C53="","",'3. Medidas a) ii)'!Y21)</f>
        <v/>
      </c>
      <c r="E53" s="1037" t="str">
        <f>IF(D53="","",'3. Medidas a) ii)'!Z21)</f>
        <v/>
      </c>
      <c r="F53" s="1037" t="str">
        <f t="shared" si="5"/>
        <v/>
      </c>
      <c r="G53" s="1035"/>
      <c r="H53" s="1035" t="s">
        <v>467</v>
      </c>
      <c r="I53" s="1036" t="s">
        <v>159</v>
      </c>
      <c r="J53" s="1037" t="str">
        <f>IF(D53="","",'3. Medidas a) ii)'!AB21)</f>
        <v/>
      </c>
      <c r="K53" s="1037" t="str">
        <f>IF(D53="","",'3. Medidas a) ii)'!AB21)</f>
        <v/>
      </c>
      <c r="L53" s="1038" t="str">
        <f t="shared" si="1"/>
        <v/>
      </c>
      <c r="M53" s="1038">
        <v>0</v>
      </c>
      <c r="N53" s="1038" t="str">
        <f>IF(D53="","",'3. Medidas a) ii)'!AD21)</f>
        <v/>
      </c>
      <c r="O53" s="1036" t="str">
        <f>IF($D53="","",IF('3. Medidas a) ii)'!AF21=0,"Preencher",'3. Medidas a) ii)'!AF21))</f>
        <v/>
      </c>
      <c r="P53" s="1036" t="str">
        <f>IF($D53="","",IF('3. Medidas a) ii)'!AG21=0,"Preencher",'3. Medidas a) ii)'!AG21))</f>
        <v/>
      </c>
      <c r="Q53" s="1036" t="str">
        <f>IF($D53="","",IF('3. Medidas a) ii)'!AH21=0,"Preencher",'3. Medidas a) ii)'!AH21))</f>
        <v/>
      </c>
      <c r="R53" s="1036" t="str">
        <f>IF($D53="","",IF('3. Medidas a) ii)'!AI21=0,"Preencher",'3. Medidas a) ii)'!AI21))</f>
        <v/>
      </c>
      <c r="S53" s="1039"/>
      <c r="T53" s="1040" t="str">
        <f t="shared" si="2"/>
        <v/>
      </c>
      <c r="U53" s="1041" t="str">
        <f t="shared" si="3"/>
        <v/>
      </c>
      <c r="V53" s="1040" t="str">
        <f t="shared" si="4"/>
        <v/>
      </c>
      <c r="W53" s="1039"/>
      <c r="X53" s="1042" t="str">
        <f>IF($D53="","",IF('3. Medidas a) ii)'!AJ21="","Preencher",'3. Medidas a) ii)'!AJ21))</f>
        <v/>
      </c>
      <c r="Y53" s="1042" t="str">
        <f>IF($D53="","",IF('3. Medidas a) ii)'!AK21="","Preencher",'3. Medidas a) ii)'!AK21))</f>
        <v/>
      </c>
      <c r="Z53" s="1042" t="str">
        <f>IF($D53="","",IF('3. Medidas a) ii)'!AL21="","",'3. Medidas a) ii)'!AL21))</f>
        <v/>
      </c>
      <c r="AA53" s="1042" t="str">
        <f>IF($D53="","",IF('3. Medidas a) ii)'!AM21="","Preencher",'3. Medidas a) ii)'!AM21))</f>
        <v/>
      </c>
    </row>
    <row r="54" spans="2:27" x14ac:dyDescent="0.25">
      <c r="B54" s="1026" t="s">
        <v>544</v>
      </c>
      <c r="C54" s="1035" t="str">
        <f>IF('3. Medidas a) ii)'!D22="","",'3. Medidas a) ii)'!D22)</f>
        <v/>
      </c>
      <c r="D54" s="1037" t="str">
        <f>IF(C54="","",'3. Medidas a) ii)'!Y22)</f>
        <v/>
      </c>
      <c r="E54" s="1037" t="str">
        <f>IF(D54="","",'3. Medidas a) ii)'!Z22)</f>
        <v/>
      </c>
      <c r="F54" s="1037" t="str">
        <f t="shared" si="5"/>
        <v/>
      </c>
      <c r="G54" s="1035"/>
      <c r="H54" s="1035" t="s">
        <v>467</v>
      </c>
      <c r="I54" s="1036" t="s">
        <v>159</v>
      </c>
      <c r="J54" s="1037" t="str">
        <f>IF(D54="","",'3. Medidas a) ii)'!AB22)</f>
        <v/>
      </c>
      <c r="K54" s="1037" t="str">
        <f>IF(D54="","",'3. Medidas a) ii)'!AB22)</f>
        <v/>
      </c>
      <c r="L54" s="1038" t="str">
        <f t="shared" si="1"/>
        <v/>
      </c>
      <c r="M54" s="1038">
        <v>0</v>
      </c>
      <c r="N54" s="1038" t="str">
        <f>IF(D54="","",'3. Medidas a) ii)'!AD22)</f>
        <v/>
      </c>
      <c r="O54" s="1036" t="str">
        <f>IF($D54="","",IF('3. Medidas a) ii)'!AF22=0,"Preencher",'3. Medidas a) ii)'!AF22))</f>
        <v/>
      </c>
      <c r="P54" s="1036" t="str">
        <f>IF($D54="","",IF('3. Medidas a) ii)'!AG22=0,"Preencher",'3. Medidas a) ii)'!AG22))</f>
        <v/>
      </c>
      <c r="Q54" s="1036" t="str">
        <f>IF($D54="","",IF('3. Medidas a) ii)'!AH22=0,"Preencher",'3. Medidas a) ii)'!AH22))</f>
        <v/>
      </c>
      <c r="R54" s="1036" t="str">
        <f>IF($D54="","",IF('3. Medidas a) ii)'!AI22=0,"Preencher",'3. Medidas a) ii)'!AI22))</f>
        <v/>
      </c>
      <c r="S54" s="1039"/>
      <c r="T54" s="1040" t="str">
        <f t="shared" si="2"/>
        <v/>
      </c>
      <c r="U54" s="1041" t="str">
        <f t="shared" si="3"/>
        <v/>
      </c>
      <c r="V54" s="1040" t="str">
        <f t="shared" si="4"/>
        <v/>
      </c>
      <c r="W54" s="1039"/>
      <c r="X54" s="1042" t="str">
        <f>IF($D54="","",IF('3. Medidas a) ii)'!AJ22="","Preencher",'3. Medidas a) ii)'!AJ22))</f>
        <v/>
      </c>
      <c r="Y54" s="1042" t="str">
        <f>IF($D54="","",IF('3. Medidas a) ii)'!AK22="","Preencher",'3. Medidas a) ii)'!AK22))</f>
        <v/>
      </c>
      <c r="Z54" s="1042" t="str">
        <f>IF($D54="","",IF('3. Medidas a) ii)'!AL22="","",'3. Medidas a) ii)'!AL22))</f>
        <v/>
      </c>
      <c r="AA54" s="1042" t="str">
        <f>IF($D54="","",IF('3. Medidas a) ii)'!AM22="","Preencher",'3. Medidas a) ii)'!AM22))</f>
        <v/>
      </c>
    </row>
    <row r="55" spans="2:27" x14ac:dyDescent="0.25">
      <c r="B55" s="1026" t="s">
        <v>544</v>
      </c>
      <c r="C55" s="1035" t="str">
        <f>IF('3. Medidas a) ii)'!D23="","",'3. Medidas a) ii)'!D23)</f>
        <v/>
      </c>
      <c r="D55" s="1037" t="str">
        <f>IF(C55="","",'3. Medidas a) ii)'!Y23)</f>
        <v/>
      </c>
      <c r="E55" s="1037" t="str">
        <f>IF(D55="","",'3. Medidas a) ii)'!Z23)</f>
        <v/>
      </c>
      <c r="F55" s="1037" t="str">
        <f t="shared" si="5"/>
        <v/>
      </c>
      <c r="G55" s="1035"/>
      <c r="H55" s="1035" t="s">
        <v>467</v>
      </c>
      <c r="I55" s="1036" t="s">
        <v>159</v>
      </c>
      <c r="J55" s="1037" t="str">
        <f>IF(D55="","",'3. Medidas a) ii)'!AB23)</f>
        <v/>
      </c>
      <c r="K55" s="1037" t="str">
        <f>IF(D55="","",'3. Medidas a) ii)'!AB23)</f>
        <v/>
      </c>
      <c r="L55" s="1038" t="str">
        <f t="shared" si="1"/>
        <v/>
      </c>
      <c r="M55" s="1038">
        <v>0</v>
      </c>
      <c r="N55" s="1038" t="str">
        <f>IF(D55="","",'3. Medidas a) ii)'!AD23)</f>
        <v/>
      </c>
      <c r="O55" s="1036" t="str">
        <f>IF($D55="","",IF('3. Medidas a) ii)'!AF23=0,"Preencher",'3. Medidas a) ii)'!AF23))</f>
        <v/>
      </c>
      <c r="P55" s="1036" t="str">
        <f>IF($D55="","",IF('3. Medidas a) ii)'!AG23=0,"Preencher",'3. Medidas a) ii)'!AG23))</f>
        <v/>
      </c>
      <c r="Q55" s="1036" t="str">
        <f>IF($D55="","",IF('3. Medidas a) ii)'!AH23=0,"Preencher",'3. Medidas a) ii)'!AH23))</f>
        <v/>
      </c>
      <c r="R55" s="1036" t="str">
        <f>IF($D55="","",IF('3. Medidas a) ii)'!AI23=0,"Preencher",'3. Medidas a) ii)'!AI23))</f>
        <v/>
      </c>
      <c r="S55" s="1039"/>
      <c r="T55" s="1040" t="str">
        <f t="shared" si="2"/>
        <v/>
      </c>
      <c r="U55" s="1041" t="str">
        <f t="shared" si="3"/>
        <v/>
      </c>
      <c r="V55" s="1040" t="str">
        <f t="shared" si="4"/>
        <v/>
      </c>
      <c r="W55" s="1039"/>
      <c r="X55" s="1042" t="str">
        <f>IF($D55="","",IF('3. Medidas a) ii)'!AJ23="","Preencher",'3. Medidas a) ii)'!AJ23))</f>
        <v/>
      </c>
      <c r="Y55" s="1042" t="str">
        <f>IF($D55="","",IF('3. Medidas a) ii)'!AK23="","Preencher",'3. Medidas a) ii)'!AK23))</f>
        <v/>
      </c>
      <c r="Z55" s="1042" t="str">
        <f>IF($D55="","",IF('3. Medidas a) ii)'!AL23="","",'3. Medidas a) ii)'!AL23))</f>
        <v/>
      </c>
      <c r="AA55" s="1042" t="str">
        <f>IF($D55="","",IF('3. Medidas a) ii)'!AM23="","Preencher",'3. Medidas a) ii)'!AM23))</f>
        <v/>
      </c>
    </row>
    <row r="56" spans="2:27" x14ac:dyDescent="0.25">
      <c r="C56" s="1035"/>
      <c r="D56" s="1037" t="str">
        <f>IF(C56="","",'3. Medidas a) ii)'!Y24)</f>
        <v/>
      </c>
      <c r="E56" s="1037"/>
      <c r="F56" s="1037"/>
      <c r="G56" s="1035"/>
      <c r="H56" s="1035"/>
      <c r="I56" s="1036"/>
      <c r="J56" s="1037"/>
      <c r="K56" s="1037"/>
      <c r="L56" s="1038"/>
      <c r="M56" s="1038" t="str">
        <f>IF(D56="","",'3. Medidas a) ii)'!AC24)</f>
        <v/>
      </c>
      <c r="N56" s="1038"/>
      <c r="O56" s="1036"/>
      <c r="P56" s="1036"/>
      <c r="Q56" s="1036"/>
      <c r="R56" s="1036"/>
      <c r="S56" s="1039"/>
      <c r="T56" s="1040"/>
      <c r="U56" s="1041"/>
      <c r="V56" s="1040"/>
      <c r="W56" s="1039"/>
      <c r="X56" s="1042"/>
      <c r="Y56" s="1042"/>
      <c r="Z56" s="1042"/>
      <c r="AA56" s="1042"/>
    </row>
    <row r="57" spans="2:27" x14ac:dyDescent="0.25">
      <c r="C57" s="1035"/>
      <c r="D57" s="1037" t="str">
        <f>IF(C57="","",'3. Medidas a) ii)'!Y25)</f>
        <v/>
      </c>
      <c r="E57" s="1037"/>
      <c r="F57" s="1037"/>
      <c r="G57" s="1035"/>
      <c r="H57" s="1035"/>
      <c r="I57" s="1036"/>
      <c r="J57" s="1037"/>
      <c r="K57" s="1037"/>
      <c r="L57" s="1038"/>
      <c r="M57" s="1038" t="str">
        <f>IF(D57="","",'3. Medidas a) ii)'!AC25)</f>
        <v/>
      </c>
      <c r="N57" s="1038"/>
      <c r="O57" s="1036"/>
      <c r="P57" s="1036"/>
      <c r="Q57" s="1036"/>
      <c r="R57" s="1036"/>
      <c r="S57" s="1039"/>
      <c r="T57" s="1040"/>
      <c r="U57" s="1041"/>
      <c r="V57" s="1040"/>
      <c r="W57" s="1039"/>
      <c r="X57" s="1042"/>
      <c r="Y57" s="1042"/>
      <c r="Z57" s="1042"/>
      <c r="AA57" s="1042"/>
    </row>
    <row r="58" spans="2:27" x14ac:dyDescent="0.25">
      <c r="B58" s="1026" t="s">
        <v>544</v>
      </c>
      <c r="C58" s="1035" t="str">
        <f>IF('3. Medidas a) ii)'!F26="","",'3. Medidas a) ii)'!F26)</f>
        <v/>
      </c>
      <c r="D58" s="1037" t="str">
        <f>IF(C58="","",'3. Medidas a) ii)'!Y26)</f>
        <v/>
      </c>
      <c r="E58" s="1037" t="str">
        <f>IF(D58="","",'3. Medidas a) ii)'!Z26)</f>
        <v/>
      </c>
      <c r="F58" s="1037" t="str">
        <f t="shared" si="5"/>
        <v/>
      </c>
      <c r="G58" s="1035"/>
      <c r="H58" s="1035" t="str">
        <f>IF(C58="","",'3. Medidas a) ii)'!G26)</f>
        <v/>
      </c>
      <c r="I58" s="1036" t="s">
        <v>158</v>
      </c>
      <c r="J58" s="1037" t="str">
        <f>IF(D58="","",'3. Medidas a) ii)'!AB26)</f>
        <v/>
      </c>
      <c r="K58" s="1037"/>
      <c r="L58" s="1038" t="str">
        <f>IF(D58="","",IF(D58=0,"",J58+K58))</f>
        <v/>
      </c>
      <c r="M58" s="1038" t="str">
        <f>IF(D58="","",'3. Medidas a) ii)'!AC26)</f>
        <v/>
      </c>
      <c r="N58" s="1038" t="str">
        <f>IF(D58="","",'3. Medidas a) ii)'!AD26)</f>
        <v/>
      </c>
      <c r="O58" s="1036" t="str">
        <f>IF($D58="","",IF(D58=0,"",IF('3. Medidas a) ii)'!AF26=0,"Preencher",'3. Medidas a) ii)'!AF26)))</f>
        <v/>
      </c>
      <c r="P58" s="1036" t="str">
        <f>IF($D58="","",IF(D58=0,"",IF('3. Medidas a) ii)'!AG26=0,"Preencher",'3. Medidas a) ii)'!AG26)))</f>
        <v/>
      </c>
      <c r="Q58" s="1036" t="str">
        <f>IF($D58="","",IF(D58=0,"",IF('3. Medidas a) ii)'!AH26=0,"Preencher",'3. Medidas a) ii)'!AH26)))</f>
        <v/>
      </c>
      <c r="R58" s="1036" t="str">
        <f>IF($D58="","",IF(D58=0,"",IF('3. Medidas a) ii)'!AI26=0,"Preencher",'3. Medidas a) ii)'!AI26)))</f>
        <v/>
      </c>
      <c r="S58" s="1039"/>
      <c r="T58" s="1040"/>
      <c r="U58" s="1041"/>
      <c r="V58" s="1040"/>
      <c r="W58" s="1039"/>
      <c r="X58" s="1042" t="str">
        <f>IF($D58="","",IF(D58=0,"",IF('3. Medidas a) ii)'!AJ26="","Preencher",'3. Medidas a) ii)'!AJ26)))</f>
        <v/>
      </c>
      <c r="Y58" s="1042" t="str">
        <f>IF($D58="","",IF(D58=0,"",IF('3. Medidas a) ii)'!AK26="","Preencher",'3. Medidas a) ii)'!AK26)))</f>
        <v/>
      </c>
      <c r="Z58" s="1042" t="str">
        <f>IF($D58="","",IF('3. Medidas a) ii)'!AL26="","",'3. Medidas a) ii)'!AL26))</f>
        <v/>
      </c>
      <c r="AA58" s="1042" t="str">
        <f>IF($D58="","",IF(D58=0,"",IF('3. Medidas a) ii)'!AM26="","Preencher",'3. Medidas a) ii)'!AM26)))</f>
        <v/>
      </c>
    </row>
    <row r="59" spans="2:27" x14ac:dyDescent="0.25">
      <c r="B59" s="1026" t="s">
        <v>544</v>
      </c>
      <c r="C59" s="1035" t="str">
        <f>IF('3. Medidas a) ii)'!F27="","",'3. Medidas a) ii)'!F27)</f>
        <v/>
      </c>
      <c r="D59" s="1037" t="str">
        <f>IF(C59="","",'3. Medidas a) ii)'!Y27)</f>
        <v/>
      </c>
      <c r="E59" s="1037" t="str">
        <f>IF(D59="","",'3. Medidas a) ii)'!Z27)</f>
        <v/>
      </c>
      <c r="F59" s="1037" t="str">
        <f t="shared" si="5"/>
        <v/>
      </c>
      <c r="G59" s="1035"/>
      <c r="H59" s="1035" t="str">
        <f>IF(C59="","",'3. Medidas a) ii)'!G27)</f>
        <v/>
      </c>
      <c r="I59" s="1036" t="s">
        <v>158</v>
      </c>
      <c r="J59" s="1037" t="str">
        <f>IF(D59="","",'3. Medidas a) ii)'!AB27)</f>
        <v/>
      </c>
      <c r="K59" s="1037"/>
      <c r="L59" s="1038" t="str">
        <f t="shared" ref="L59:L66" si="7">IF(D59="","",IF(D59=0,"",J59+K59))</f>
        <v/>
      </c>
      <c r="M59" s="1038" t="str">
        <f>IF(D59="","",'3. Medidas a) ii)'!AC27)</f>
        <v/>
      </c>
      <c r="N59" s="1038" t="str">
        <f>IF(D59="","",'3. Medidas a) ii)'!AD27)</f>
        <v/>
      </c>
      <c r="O59" s="1036" t="str">
        <f>IF($D59="","",IF(D59=0,"",IF('3. Medidas a) ii)'!AF27=0,"Preencher",'3. Medidas a) ii)'!AF27)))</f>
        <v/>
      </c>
      <c r="P59" s="1036" t="str">
        <f>IF($D59="","",IF(D59=0,"",IF('3. Medidas a) ii)'!AG27=0,"Preencher",'3. Medidas a) ii)'!AG27)))</f>
        <v/>
      </c>
      <c r="Q59" s="1036" t="str">
        <f>IF($D59="","",IF(D59=0,"",IF('3. Medidas a) ii)'!AH27=0,"Preencher",'3. Medidas a) ii)'!AH27)))</f>
        <v/>
      </c>
      <c r="R59" s="1036" t="str">
        <f>IF($D59="","",IF(D59=0,"",IF('3. Medidas a) ii)'!AI27=0,"Preencher",'3. Medidas a) ii)'!AI27)))</f>
        <v/>
      </c>
      <c r="S59" s="1039"/>
      <c r="T59" s="1040"/>
      <c r="U59" s="1041"/>
      <c r="V59" s="1040"/>
      <c r="W59" s="1039"/>
      <c r="X59" s="1042" t="str">
        <f>IF($D59="","",IF(D59=0,"",IF('3. Medidas a) ii)'!AJ27="","Preencher",'3. Medidas a) ii)'!AJ27)))</f>
        <v/>
      </c>
      <c r="Y59" s="1042" t="str">
        <f>IF($D59="","",IF(D59=0,"",IF('3. Medidas a) ii)'!AK27="","Preencher",'3. Medidas a) ii)'!AK27)))</f>
        <v/>
      </c>
      <c r="Z59" s="1042" t="str">
        <f>IF($D59="","",IF('3. Medidas a) ii)'!AL27="","",'3. Medidas a) ii)'!AL27))</f>
        <v/>
      </c>
      <c r="AA59" s="1042" t="str">
        <f>IF($D59="","",IF(D59=0,"",IF('3. Medidas a) ii)'!AM27="","Preencher",'3. Medidas a) ii)'!AM27)))</f>
        <v/>
      </c>
    </row>
    <row r="60" spans="2:27" x14ac:dyDescent="0.25">
      <c r="B60" s="1026" t="s">
        <v>544</v>
      </c>
      <c r="C60" s="1035" t="str">
        <f>IF('3. Medidas a) ii)'!F28="","",'3. Medidas a) ii)'!F28)</f>
        <v/>
      </c>
      <c r="D60" s="1037" t="str">
        <f>IF(C60="","",'3. Medidas a) ii)'!Y28)</f>
        <v/>
      </c>
      <c r="E60" s="1037" t="str">
        <f>IF(D60="","",'3. Medidas a) ii)'!Z28)</f>
        <v/>
      </c>
      <c r="F60" s="1037" t="str">
        <f t="shared" si="5"/>
        <v/>
      </c>
      <c r="G60" s="1035"/>
      <c r="H60" s="1035" t="str">
        <f>IF(C60="","",'3. Medidas a) ii)'!G28)</f>
        <v/>
      </c>
      <c r="I60" s="1036" t="s">
        <v>158</v>
      </c>
      <c r="J60" s="1037" t="str">
        <f>IF(D60="","",'3. Medidas a) ii)'!AB28)</f>
        <v/>
      </c>
      <c r="K60" s="1037"/>
      <c r="L60" s="1038" t="str">
        <f t="shared" si="7"/>
        <v/>
      </c>
      <c r="M60" s="1038" t="str">
        <f>IF(D60="","",'3. Medidas a) ii)'!AC28)</f>
        <v/>
      </c>
      <c r="N60" s="1038" t="str">
        <f>IF(D60="","",'3. Medidas a) ii)'!AD28)</f>
        <v/>
      </c>
      <c r="O60" s="1036" t="str">
        <f>IF($D60="","",IF(D60=0,"",IF('3. Medidas a) ii)'!AF28=0,"Preencher",'3. Medidas a) ii)'!AF28)))</f>
        <v/>
      </c>
      <c r="P60" s="1036" t="str">
        <f>IF($D60="","",IF(D60=0,"",IF('3. Medidas a) ii)'!AG28=0,"Preencher",'3. Medidas a) ii)'!AG28)))</f>
        <v/>
      </c>
      <c r="Q60" s="1036" t="str">
        <f>IF($D60="","",IF(D60=0,"",IF('3. Medidas a) ii)'!AH28=0,"Preencher",'3. Medidas a) ii)'!AH28)))</f>
        <v/>
      </c>
      <c r="R60" s="1036" t="str">
        <f>IF($D60="","",IF(D60=0,"",IF('3. Medidas a) ii)'!AI28=0,"Preencher",'3. Medidas a) ii)'!AI28)))</f>
        <v/>
      </c>
      <c r="S60" s="1039"/>
      <c r="T60" s="1040"/>
      <c r="U60" s="1041"/>
      <c r="V60" s="1040"/>
      <c r="W60" s="1039"/>
      <c r="X60" s="1042" t="str">
        <f>IF($D60="","",IF(D60=0,"",IF('3. Medidas a) ii)'!AJ28="","Preencher",'3. Medidas a) ii)'!AJ28)))</f>
        <v/>
      </c>
      <c r="Y60" s="1042" t="str">
        <f>IF($D60="","",IF(D60=0,"",IF('3. Medidas a) ii)'!AK28="","Preencher",'3. Medidas a) ii)'!AK28)))</f>
        <v/>
      </c>
      <c r="Z60" s="1042" t="str">
        <f>IF($D60="","",IF('3. Medidas a) ii)'!AL28="","",'3. Medidas a) ii)'!AL28))</f>
        <v/>
      </c>
      <c r="AA60" s="1042" t="str">
        <f>IF($D60="","",IF(D60=0,"",IF('3. Medidas a) ii)'!AM28="","Preencher",'3. Medidas a) ii)'!AM28)))</f>
        <v/>
      </c>
    </row>
    <row r="61" spans="2:27" x14ac:dyDescent="0.25">
      <c r="B61" s="1026" t="s">
        <v>544</v>
      </c>
      <c r="C61" s="1035" t="str">
        <f>IF('3. Medidas a) ii)'!F29="","",'3. Medidas a) ii)'!F29)</f>
        <v/>
      </c>
      <c r="D61" s="1037" t="str">
        <f>IF(C61="","",'3. Medidas a) ii)'!Y29)</f>
        <v/>
      </c>
      <c r="E61" s="1037" t="str">
        <f>IF(D61="","",'3. Medidas a) ii)'!Z29)</f>
        <v/>
      </c>
      <c r="F61" s="1037" t="str">
        <f t="shared" si="5"/>
        <v/>
      </c>
      <c r="G61" s="1035"/>
      <c r="H61" s="1035" t="str">
        <f>IF(C61="","",'3. Medidas a) ii)'!G29)</f>
        <v/>
      </c>
      <c r="I61" s="1036" t="s">
        <v>158</v>
      </c>
      <c r="J61" s="1037" t="str">
        <f>IF(D61="","",'3. Medidas a) ii)'!AB29)</f>
        <v/>
      </c>
      <c r="K61" s="1037"/>
      <c r="L61" s="1038" t="str">
        <f t="shared" si="7"/>
        <v/>
      </c>
      <c r="M61" s="1038" t="str">
        <f>IF(D61="","",'3. Medidas a) ii)'!AC29)</f>
        <v/>
      </c>
      <c r="N61" s="1038" t="str">
        <f>IF(D61="","",'3. Medidas a) ii)'!AD29)</f>
        <v/>
      </c>
      <c r="O61" s="1036" t="str">
        <f>IF($D61="","",IF(D61=0,"",IF('3. Medidas a) ii)'!AF29=0,"Preencher",'3. Medidas a) ii)'!AF29)))</f>
        <v/>
      </c>
      <c r="P61" s="1036" t="str">
        <f>IF($D61="","",IF(D61=0,"",IF('3. Medidas a) ii)'!AG29=0,"Preencher",'3. Medidas a) ii)'!AG29)))</f>
        <v/>
      </c>
      <c r="Q61" s="1036" t="str">
        <f>IF($D61="","",IF(D61=0,"",IF('3. Medidas a) ii)'!AH29=0,"Preencher",'3. Medidas a) ii)'!AH29)))</f>
        <v/>
      </c>
      <c r="R61" s="1036" t="str">
        <f>IF($D61="","",IF(D61=0,"",IF('3. Medidas a) ii)'!AI29=0,"Preencher",'3. Medidas a) ii)'!AI29)))</f>
        <v/>
      </c>
      <c r="S61" s="1039"/>
      <c r="T61" s="1040"/>
      <c r="U61" s="1041"/>
      <c r="V61" s="1040"/>
      <c r="W61" s="1039"/>
      <c r="X61" s="1042" t="str">
        <f>IF($D61="","",IF(D61=0,"",IF('3. Medidas a) ii)'!AJ29="","Preencher",'3. Medidas a) ii)'!AJ29)))</f>
        <v/>
      </c>
      <c r="Y61" s="1042" t="str">
        <f>IF($D61="","",IF(D61=0,"",IF('3. Medidas a) ii)'!AK29="","Preencher",'3. Medidas a) ii)'!AK29)))</f>
        <v/>
      </c>
      <c r="Z61" s="1042" t="str">
        <f>IF($D61="","",IF('3. Medidas a) ii)'!AL29="","",'3. Medidas a) ii)'!AL29))</f>
        <v/>
      </c>
      <c r="AA61" s="1042" t="str">
        <f>IF($D61="","",IF(D61=0,"",IF('3. Medidas a) ii)'!AM29="","Preencher",'3. Medidas a) ii)'!AM29)))</f>
        <v/>
      </c>
    </row>
    <row r="62" spans="2:27" x14ac:dyDescent="0.25">
      <c r="B62" s="1026" t="s">
        <v>544</v>
      </c>
      <c r="C62" s="1035" t="str">
        <f>IF('3. Medidas a) ii)'!F30="","",'3. Medidas a) ii)'!F30)</f>
        <v/>
      </c>
      <c r="D62" s="1037" t="str">
        <f>IF(C62="","",'3. Medidas a) ii)'!Y30)</f>
        <v/>
      </c>
      <c r="E62" s="1037" t="str">
        <f>IF(D62="","",'3. Medidas a) ii)'!Z30)</f>
        <v/>
      </c>
      <c r="F62" s="1037" t="str">
        <f t="shared" si="5"/>
        <v/>
      </c>
      <c r="G62" s="1035"/>
      <c r="H62" s="1035" t="str">
        <f>IF(C62="","",'3. Medidas a) ii)'!G30)</f>
        <v/>
      </c>
      <c r="I62" s="1036" t="s">
        <v>158</v>
      </c>
      <c r="J62" s="1037" t="str">
        <f>IF(D62="","",'3. Medidas a) ii)'!AB30)</f>
        <v/>
      </c>
      <c r="K62" s="1037"/>
      <c r="L62" s="1038" t="str">
        <f t="shared" si="7"/>
        <v/>
      </c>
      <c r="M62" s="1038" t="str">
        <f>IF(D62="","",'3. Medidas a) ii)'!AC30)</f>
        <v/>
      </c>
      <c r="N62" s="1038" t="str">
        <f>IF(D62="","",'3. Medidas a) ii)'!AD30)</f>
        <v/>
      </c>
      <c r="O62" s="1036" t="str">
        <f>IF($D62="","",IF(D62=0,"",IF('3. Medidas a) ii)'!AF30=0,"Preencher",'3. Medidas a) ii)'!AF30)))</f>
        <v/>
      </c>
      <c r="P62" s="1036" t="str">
        <f>IF($D62="","",IF(D62=0,"",IF('3. Medidas a) ii)'!AG30=0,"Preencher",'3. Medidas a) ii)'!AG30)))</f>
        <v/>
      </c>
      <c r="Q62" s="1036" t="str">
        <f>IF($D62="","",IF(D62=0,"",IF('3. Medidas a) ii)'!AH30=0,"Preencher",'3. Medidas a) ii)'!AH30)))</f>
        <v/>
      </c>
      <c r="R62" s="1036" t="str">
        <f>IF($D62="","",IF(D62=0,"",IF('3. Medidas a) ii)'!AI30=0,"Preencher",'3. Medidas a) ii)'!AI30)))</f>
        <v/>
      </c>
      <c r="S62" s="1039"/>
      <c r="T62" s="1040"/>
      <c r="U62" s="1041"/>
      <c r="V62" s="1040"/>
      <c r="W62" s="1039"/>
      <c r="X62" s="1042" t="str">
        <f>IF($D62="","",IF(D62=0,"",IF('3. Medidas a) ii)'!AJ30="","Preencher",'3. Medidas a) ii)'!AJ30)))</f>
        <v/>
      </c>
      <c r="Y62" s="1042" t="str">
        <f>IF($D62="","",IF(D62=0,"",IF('3. Medidas a) ii)'!AK30="","Preencher",'3. Medidas a) ii)'!AK30)))</f>
        <v/>
      </c>
      <c r="Z62" s="1042" t="str">
        <f>IF($D62="","",IF('3. Medidas a) ii)'!AL30="","",'3. Medidas a) ii)'!AL30))</f>
        <v/>
      </c>
      <c r="AA62" s="1042" t="str">
        <f>IF($D62="","",IF(D62=0,"",IF('3. Medidas a) ii)'!AM30="","Preencher",'3. Medidas a) ii)'!AM30)))</f>
        <v/>
      </c>
    </row>
    <row r="63" spans="2:27" x14ac:dyDescent="0.25">
      <c r="B63" s="1026" t="s">
        <v>544</v>
      </c>
      <c r="C63" s="1035" t="str">
        <f>IF('3. Medidas a) ii)'!F31="","",'3. Medidas a) ii)'!F31)</f>
        <v/>
      </c>
      <c r="D63" s="1037" t="str">
        <f>IF(C63="","",'3. Medidas a) ii)'!Y31)</f>
        <v/>
      </c>
      <c r="E63" s="1037" t="str">
        <f>IF(D63="","",'3. Medidas a) ii)'!Z31)</f>
        <v/>
      </c>
      <c r="F63" s="1037" t="str">
        <f t="shared" si="5"/>
        <v/>
      </c>
      <c r="G63" s="1035"/>
      <c r="H63" s="1035" t="str">
        <f>IF(C63="","",'3. Medidas a) ii)'!G31)</f>
        <v/>
      </c>
      <c r="I63" s="1036" t="s">
        <v>158</v>
      </c>
      <c r="J63" s="1037" t="str">
        <f>IF(D63="","",'3. Medidas a) ii)'!AB31)</f>
        <v/>
      </c>
      <c r="K63" s="1037"/>
      <c r="L63" s="1038" t="str">
        <f t="shared" si="7"/>
        <v/>
      </c>
      <c r="M63" s="1038" t="str">
        <f>IF(D63="","",'3. Medidas a) ii)'!AC31)</f>
        <v/>
      </c>
      <c r="N63" s="1038" t="str">
        <f>IF(D63="","",'3. Medidas a) ii)'!AD31)</f>
        <v/>
      </c>
      <c r="O63" s="1036" t="str">
        <f>IF($D63="","",IF(D63=0,"",IF('3. Medidas a) ii)'!AF31=0,"Preencher",'3. Medidas a) ii)'!AF31)))</f>
        <v/>
      </c>
      <c r="P63" s="1036" t="str">
        <f>IF($D63="","",IF(D63=0,"",IF('3. Medidas a) ii)'!AG31=0,"Preencher",'3. Medidas a) ii)'!AG31)))</f>
        <v/>
      </c>
      <c r="Q63" s="1036" t="str">
        <f>IF($D63="","",IF(D63=0,"",IF('3. Medidas a) ii)'!AH31=0,"Preencher",'3. Medidas a) ii)'!AH31)))</f>
        <v/>
      </c>
      <c r="R63" s="1036" t="str">
        <f>IF($D63="","",IF(D63=0,"",IF('3. Medidas a) ii)'!AI31=0,"Preencher",'3. Medidas a) ii)'!AI31)))</f>
        <v/>
      </c>
      <c r="S63" s="1039"/>
      <c r="T63" s="1040"/>
      <c r="U63" s="1041"/>
      <c r="V63" s="1040"/>
      <c r="W63" s="1039"/>
      <c r="X63" s="1042" t="str">
        <f>IF($D63="","",IF(D63=0,"",IF('3. Medidas a) ii)'!AJ31="","Preencher",'3. Medidas a) ii)'!AJ31)))</f>
        <v/>
      </c>
      <c r="Y63" s="1042" t="str">
        <f>IF($D63="","",IF(D63=0,"",IF('3. Medidas a) ii)'!AK31="","Preencher",'3. Medidas a) ii)'!AK31)))</f>
        <v/>
      </c>
      <c r="Z63" s="1042" t="str">
        <f>IF($D63="","",IF('3. Medidas a) ii)'!AL31="","",'3. Medidas a) ii)'!AL31))</f>
        <v/>
      </c>
      <c r="AA63" s="1042" t="str">
        <f>IF($D63="","",IF(D63=0,"",IF('3. Medidas a) ii)'!AM31="","Preencher",'3. Medidas a) ii)'!AM31)))</f>
        <v/>
      </c>
    </row>
    <row r="64" spans="2:27" x14ac:dyDescent="0.25">
      <c r="B64" s="1026" t="s">
        <v>544</v>
      </c>
      <c r="C64" s="1035" t="str">
        <f>IF('3. Medidas a) ii)'!F32="","",'3. Medidas a) ii)'!F32)</f>
        <v/>
      </c>
      <c r="D64" s="1037" t="str">
        <f>IF(C64="","",'3. Medidas a) ii)'!Y32)</f>
        <v/>
      </c>
      <c r="E64" s="1037" t="str">
        <f>IF(D64="","",'3. Medidas a) ii)'!Z32)</f>
        <v/>
      </c>
      <c r="F64" s="1037" t="str">
        <f t="shared" si="5"/>
        <v/>
      </c>
      <c r="G64" s="1035"/>
      <c r="H64" s="1035" t="str">
        <f>IF(C64="","",'3. Medidas a) ii)'!G32)</f>
        <v/>
      </c>
      <c r="I64" s="1036" t="s">
        <v>158</v>
      </c>
      <c r="J64" s="1037" t="str">
        <f>IF(D64="","",'3. Medidas a) ii)'!AB32)</f>
        <v/>
      </c>
      <c r="K64" s="1037"/>
      <c r="L64" s="1038" t="str">
        <f t="shared" si="7"/>
        <v/>
      </c>
      <c r="M64" s="1038" t="str">
        <f>IF(D64="","",'3. Medidas a) ii)'!AC32)</f>
        <v/>
      </c>
      <c r="N64" s="1038" t="str">
        <f>IF(D64="","",'3. Medidas a) ii)'!AD32)</f>
        <v/>
      </c>
      <c r="O64" s="1036" t="str">
        <f>IF($D64="","",IF(D64=0,"",IF('3. Medidas a) ii)'!AF32=0,"Preencher",'3. Medidas a) ii)'!AF32)))</f>
        <v/>
      </c>
      <c r="P64" s="1036" t="str">
        <f>IF($D64="","",IF(D64=0,"",IF('3. Medidas a) ii)'!AG32=0,"Preencher",'3. Medidas a) ii)'!AG32)))</f>
        <v/>
      </c>
      <c r="Q64" s="1036" t="str">
        <f>IF($D64="","",IF(D64=0,"",IF('3. Medidas a) ii)'!AH32=0,"Preencher",'3. Medidas a) ii)'!AH32)))</f>
        <v/>
      </c>
      <c r="R64" s="1036" t="str">
        <f>IF($D64="","",IF(D64=0,"",IF('3. Medidas a) ii)'!AI32=0,"Preencher",'3. Medidas a) ii)'!AI32)))</f>
        <v/>
      </c>
      <c r="S64" s="1039"/>
      <c r="T64" s="1040"/>
      <c r="U64" s="1041"/>
      <c r="V64" s="1040"/>
      <c r="W64" s="1039"/>
      <c r="X64" s="1042" t="str">
        <f>IF($D64="","",IF(D64=0,"",IF('3. Medidas a) ii)'!AJ32="","Preencher",'3. Medidas a) ii)'!AJ32)))</f>
        <v/>
      </c>
      <c r="Y64" s="1042" t="str">
        <f>IF($D64="","",IF(D64=0,"",IF('3. Medidas a) ii)'!AK32="","Preencher",'3. Medidas a) ii)'!AK32)))</f>
        <v/>
      </c>
      <c r="Z64" s="1042" t="str">
        <f>IF($D64="","",IF('3. Medidas a) ii)'!AL32="","",'3. Medidas a) ii)'!AL32))</f>
        <v/>
      </c>
      <c r="AA64" s="1042" t="str">
        <f>IF($D64="","",IF(D64=0,"",IF('3. Medidas a) ii)'!AM32="","Preencher",'3. Medidas a) ii)'!AM32)))</f>
        <v/>
      </c>
    </row>
    <row r="65" spans="2:27" x14ac:dyDescent="0.25">
      <c r="B65" s="1026" t="s">
        <v>544</v>
      </c>
      <c r="C65" s="1035" t="str">
        <f>IF('3. Medidas a) ii)'!F33="","",'3. Medidas a) ii)'!F33)</f>
        <v/>
      </c>
      <c r="D65" s="1037" t="str">
        <f>IF(C65="","",'3. Medidas a) ii)'!Y33)</f>
        <v/>
      </c>
      <c r="E65" s="1037" t="str">
        <f>IF(D65="","",'3. Medidas a) ii)'!Z33)</f>
        <v/>
      </c>
      <c r="F65" s="1037" t="str">
        <f t="shared" si="5"/>
        <v/>
      </c>
      <c r="G65" s="1035"/>
      <c r="H65" s="1035" t="str">
        <f>IF(C65="","",'3. Medidas a) ii)'!G33)</f>
        <v/>
      </c>
      <c r="I65" s="1036" t="s">
        <v>158</v>
      </c>
      <c r="J65" s="1037" t="str">
        <f>IF(D65="","",'3. Medidas a) ii)'!AB33)</f>
        <v/>
      </c>
      <c r="K65" s="1037"/>
      <c r="L65" s="1038" t="str">
        <f t="shared" si="7"/>
        <v/>
      </c>
      <c r="M65" s="1038" t="str">
        <f>IF(D65="","",'3. Medidas a) ii)'!AC33)</f>
        <v/>
      </c>
      <c r="N65" s="1038" t="str">
        <f>IF(D65="","",'3. Medidas a) ii)'!AD33)</f>
        <v/>
      </c>
      <c r="O65" s="1036" t="str">
        <f>IF($D65="","",IF(D65=0,"",IF('3. Medidas a) ii)'!AF33=0,"Preencher",'3. Medidas a) ii)'!AF33)))</f>
        <v/>
      </c>
      <c r="P65" s="1036" t="str">
        <f>IF($D65="","",IF(D65=0,"",IF('3. Medidas a) ii)'!AG33=0,"Preencher",'3. Medidas a) ii)'!AG33)))</f>
        <v/>
      </c>
      <c r="Q65" s="1036" t="str">
        <f>IF($D65="","",IF(D65=0,"",IF('3. Medidas a) ii)'!AH33=0,"Preencher",'3. Medidas a) ii)'!AH33)))</f>
        <v/>
      </c>
      <c r="R65" s="1036" t="str">
        <f>IF($D65="","",IF(D65=0,"",IF('3. Medidas a) ii)'!AI33=0,"Preencher",'3. Medidas a) ii)'!AI33)))</f>
        <v/>
      </c>
      <c r="S65" s="1039"/>
      <c r="T65" s="1040"/>
      <c r="U65" s="1041"/>
      <c r="V65" s="1040"/>
      <c r="W65" s="1039"/>
      <c r="X65" s="1042" t="str">
        <f>IF($D65="","",IF(D65=0,"",IF('3. Medidas a) ii)'!AJ33="","Preencher",'3. Medidas a) ii)'!AJ33)))</f>
        <v/>
      </c>
      <c r="Y65" s="1042" t="str">
        <f>IF($D65="","",IF(D65=0,"",IF('3. Medidas a) ii)'!AK33="","Preencher",'3. Medidas a) ii)'!AK33)))</f>
        <v/>
      </c>
      <c r="Z65" s="1042" t="str">
        <f>IF($D65="","",IF('3. Medidas a) ii)'!AL33="","",'3. Medidas a) ii)'!AL33))</f>
        <v/>
      </c>
      <c r="AA65" s="1042" t="str">
        <f>IF($D65="","",IF(D65=0,"",IF('3. Medidas a) ii)'!AM33="","Preencher",'3. Medidas a) ii)'!AM33)))</f>
        <v/>
      </c>
    </row>
    <row r="66" spans="2:27" x14ac:dyDescent="0.25">
      <c r="B66" s="1026" t="s">
        <v>544</v>
      </c>
      <c r="C66" s="1035" t="str">
        <f>IF('3. Medidas a) ii)'!F34="","",'3. Medidas a) ii)'!F34)</f>
        <v/>
      </c>
      <c r="D66" s="1037" t="str">
        <f>IF(C66="","",'3. Medidas a) ii)'!Y34)</f>
        <v/>
      </c>
      <c r="E66" s="1037" t="str">
        <f>IF(D66="","",'3. Medidas a) ii)'!Z34)</f>
        <v/>
      </c>
      <c r="F66" s="1037" t="str">
        <f t="shared" si="5"/>
        <v/>
      </c>
      <c r="G66" s="1035"/>
      <c r="H66" s="1035" t="str">
        <f>IF(C66="","",'3. Medidas a) ii)'!G34)</f>
        <v/>
      </c>
      <c r="I66" s="1036" t="s">
        <v>158</v>
      </c>
      <c r="J66" s="1037" t="str">
        <f>IF(D66="","",'3. Medidas a) ii)'!AB34)</f>
        <v/>
      </c>
      <c r="K66" s="1037"/>
      <c r="L66" s="1038" t="str">
        <f t="shared" si="7"/>
        <v/>
      </c>
      <c r="M66" s="1038" t="str">
        <f>IF(D66="","",'3. Medidas a) ii)'!AC34)</f>
        <v/>
      </c>
      <c r="N66" s="1038" t="str">
        <f>IF(D66="","",'3. Medidas a) ii)'!AD34)</f>
        <v/>
      </c>
      <c r="O66" s="1036" t="str">
        <f>IF($D66="","",IF(D66=0,"",IF('3. Medidas a) ii)'!AF34=0,"Preencher",'3. Medidas a) ii)'!AF34)))</f>
        <v/>
      </c>
      <c r="P66" s="1036" t="str">
        <f>IF($D66="","",IF(D66=0,"",IF('3. Medidas a) ii)'!AG34=0,"Preencher",'3. Medidas a) ii)'!AG34)))</f>
        <v/>
      </c>
      <c r="Q66" s="1036" t="str">
        <f>IF($D66="","",IF(D66=0,"",IF('3. Medidas a) ii)'!AH34=0,"Preencher",'3. Medidas a) ii)'!AH34)))</f>
        <v/>
      </c>
      <c r="R66" s="1036" t="str">
        <f>IF($D66="","",IF(D66=0,"",IF('3. Medidas a) ii)'!AI34=0,"Preencher",'3. Medidas a) ii)'!AI34)))</f>
        <v/>
      </c>
      <c r="S66" s="1039"/>
      <c r="T66" s="1040"/>
      <c r="U66" s="1041"/>
      <c r="V66" s="1040"/>
      <c r="W66" s="1039"/>
      <c r="X66" s="1042" t="str">
        <f>IF($D66="","",IF(D66=0,"",IF('3. Medidas a) ii)'!AJ34="","Preencher",'3. Medidas a) ii)'!AJ34)))</f>
        <v/>
      </c>
      <c r="Y66" s="1042" t="str">
        <f>IF($D66="","",IF(D66=0,"",IF('3. Medidas a) ii)'!AK34="","Preencher",'3. Medidas a) ii)'!AK34)))</f>
        <v/>
      </c>
      <c r="Z66" s="1042" t="str">
        <f>IF($D66="","",IF('3. Medidas a) ii)'!AL34="","",'3. Medidas a) ii)'!AL34))</f>
        <v/>
      </c>
      <c r="AA66" s="1042" t="str">
        <f>IF($D66="","",IF(D66=0,"",IF('3. Medidas a) ii)'!AM34="","Preencher",'3. Medidas a) ii)'!AM34)))</f>
        <v/>
      </c>
    </row>
    <row r="67" spans="2:27" x14ac:dyDescent="0.25">
      <c r="C67" s="1216"/>
      <c r="D67" s="1217"/>
      <c r="E67" s="1217"/>
      <c r="F67" s="1217"/>
      <c r="G67" s="1216"/>
      <c r="H67" s="1216"/>
      <c r="I67" s="1218"/>
      <c r="J67" s="1217"/>
      <c r="K67" s="1217"/>
      <c r="L67" s="1217"/>
      <c r="M67" s="1217"/>
      <c r="N67" s="1217"/>
      <c r="O67" s="1218"/>
      <c r="P67" s="1218"/>
      <c r="Q67" s="1218"/>
      <c r="R67" s="1218"/>
      <c r="S67" s="1219"/>
      <c r="T67" s="1220"/>
      <c r="U67" s="1221"/>
      <c r="V67" s="1220"/>
      <c r="W67" s="1219"/>
      <c r="X67" s="1222"/>
      <c r="Y67" s="1222"/>
      <c r="Z67" s="1222"/>
      <c r="AA67" s="1222"/>
    </row>
    <row r="68" spans="2:27" x14ac:dyDescent="0.25">
      <c r="B68" s="1026" t="s">
        <v>545</v>
      </c>
      <c r="C68" s="1035" t="str">
        <f>IF('4. Medidas a) iii)'!D12="","",'4. Medidas a) iii)'!D12)</f>
        <v/>
      </c>
      <c r="D68" s="1037" t="str">
        <f>IF(C68="","",'4. Medidas a) iii)'!Z12)</f>
        <v/>
      </c>
      <c r="E68" s="1037" t="str">
        <f>IF(C68="","",'4. Medidas a) iii)'!AA12)</f>
        <v/>
      </c>
      <c r="F68" s="1037" t="str">
        <f t="shared" si="5"/>
        <v/>
      </c>
      <c r="G68" s="1035"/>
      <c r="H68" s="1035" t="s">
        <v>483</v>
      </c>
      <c r="I68" s="1036" t="s">
        <v>159</v>
      </c>
      <c r="J68" s="1037"/>
      <c r="K68" s="1037" t="str">
        <f>IF(D68="","",'4. Medidas a) iii)'!AB12)</f>
        <v/>
      </c>
      <c r="L68" s="1038" t="str">
        <f t="shared" si="1"/>
        <v/>
      </c>
      <c r="M68" s="1038">
        <v>0</v>
      </c>
      <c r="N68" s="1038" t="str">
        <f>IF(D68="","",'4. Medidas a) iii)'!AC12)</f>
        <v/>
      </c>
      <c r="O68" s="1036" t="str">
        <f>IF($D68="","",IF('4. Medidas a) iii)'!AE12=0,"Preencher",'4. Medidas a) iii)'!AE12))</f>
        <v/>
      </c>
      <c r="P68" s="1036" t="str">
        <f>IF($D68="","",IF('4. Medidas a) iii)'!AF12=0,"Preencher",'4. Medidas a) iii)'!AF12))</f>
        <v/>
      </c>
      <c r="Q68" s="1036" t="str">
        <f>IF($D68="","",IF('4. Medidas a) iii)'!AG12=0,"Preencher",'4. Medidas a) iii)'!AG12))</f>
        <v/>
      </c>
      <c r="R68" s="1036" t="str">
        <f>IF($D68="","",IF('4. Medidas a) iii)'!AH12=0,"Preencher",'4. Medidas a) iii)'!AH12))</f>
        <v/>
      </c>
      <c r="S68" s="1039"/>
      <c r="T68" s="1040" t="str">
        <f t="shared" si="2"/>
        <v/>
      </c>
      <c r="U68" s="1041" t="str">
        <f t="shared" si="3"/>
        <v/>
      </c>
      <c r="V68" s="1040" t="str">
        <f t="shared" si="4"/>
        <v/>
      </c>
      <c r="W68" s="1039"/>
      <c r="X68" s="1042" t="str">
        <f>IF($D68="","",IF('4. Medidas a) iii)'!AI12="","Preencher",'4. Medidas a) iii)'!AI12))</f>
        <v/>
      </c>
      <c r="Y68" s="1042" t="str">
        <f>IF($D68="","",IF('4. Medidas a) iii)'!AJ12="","Preencher",'4. Medidas a) iii)'!AJ12))</f>
        <v/>
      </c>
      <c r="Z68" s="1042" t="str">
        <f>IF($D68="","",IF('4. Medidas a) iii)'!AK12="","",'4. Medidas a) iii)'!AK12))</f>
        <v/>
      </c>
      <c r="AA68" s="1042" t="str">
        <f>IF($D68="","",IF('4. Medidas a) iii)'!AL12="","Preencher",'4. Medidas a) iii)'!AL12))</f>
        <v/>
      </c>
    </row>
    <row r="69" spans="2:27" x14ac:dyDescent="0.25">
      <c r="B69" s="1026" t="s">
        <v>545</v>
      </c>
      <c r="C69" s="1035" t="str">
        <f>IF('4. Medidas a) iii)'!D13="","",'4. Medidas a) iii)'!D13)</f>
        <v/>
      </c>
      <c r="D69" s="1037" t="str">
        <f>IF(C69="","",'4. Medidas a) iii)'!Z13)</f>
        <v/>
      </c>
      <c r="E69" s="1037" t="str">
        <f>IF(C69="","",'4. Medidas a) iii)'!AA13)</f>
        <v/>
      </c>
      <c r="F69" s="1037" t="str">
        <f t="shared" si="5"/>
        <v/>
      </c>
      <c r="G69" s="1035"/>
      <c r="H69" s="1035" t="s">
        <v>483</v>
      </c>
      <c r="I69" s="1036" t="s">
        <v>159</v>
      </c>
      <c r="J69" s="1037"/>
      <c r="K69" s="1037" t="str">
        <f>IF(D69="","",'4. Medidas a) iii)'!AB13)</f>
        <v/>
      </c>
      <c r="L69" s="1038" t="str">
        <f t="shared" si="1"/>
        <v/>
      </c>
      <c r="M69" s="1038">
        <v>0</v>
      </c>
      <c r="N69" s="1038" t="str">
        <f>IF(D69="","",'4. Medidas a) iii)'!AC13)</f>
        <v/>
      </c>
      <c r="O69" s="1036" t="str">
        <f>IF($D69="","",IF('4. Medidas a) iii)'!AE13=0,"Preencher",'4. Medidas a) iii)'!AE13))</f>
        <v/>
      </c>
      <c r="P69" s="1036" t="str">
        <f>IF($D69="","",IF('4. Medidas a) iii)'!AF13=0,"Preencher",'4. Medidas a) iii)'!AF13))</f>
        <v/>
      </c>
      <c r="Q69" s="1036" t="str">
        <f>IF($D69="","",IF('4. Medidas a) iii)'!AG13=0,"Preencher",'4. Medidas a) iii)'!AG13))</f>
        <v/>
      </c>
      <c r="R69" s="1036" t="str">
        <f>IF($D69="","",IF('4. Medidas a) iii)'!AH13=0,"Preencher",'4. Medidas a) iii)'!AH13))</f>
        <v/>
      </c>
      <c r="S69" s="1039"/>
      <c r="T69" s="1040" t="str">
        <f t="shared" si="2"/>
        <v/>
      </c>
      <c r="U69" s="1041" t="str">
        <f t="shared" si="3"/>
        <v/>
      </c>
      <c r="V69" s="1040" t="str">
        <f t="shared" si="4"/>
        <v/>
      </c>
      <c r="W69" s="1039"/>
      <c r="X69" s="1042" t="str">
        <f>IF($D69="","",IF('4. Medidas a) iii)'!AI13="","Preencher",'4. Medidas a) iii)'!AI13))</f>
        <v/>
      </c>
      <c r="Y69" s="1042" t="str">
        <f>IF($D69="","",IF('4. Medidas a) iii)'!AJ13="","Preencher",'4. Medidas a) iii)'!AJ13))</f>
        <v/>
      </c>
      <c r="Z69" s="1042" t="str">
        <f>IF($D69="","",IF('4. Medidas a) iii)'!AK13="","",'4. Medidas a) iii)'!AK13))</f>
        <v/>
      </c>
      <c r="AA69" s="1042" t="str">
        <f>IF($D69="","",IF('4. Medidas a) iii)'!AL13="","Preencher",'4. Medidas a) iii)'!AL13))</f>
        <v/>
      </c>
    </row>
    <row r="70" spans="2:27" x14ac:dyDescent="0.25">
      <c r="B70" s="1026" t="s">
        <v>545</v>
      </c>
      <c r="C70" s="1035" t="str">
        <f>IF('4. Medidas a) iii)'!D14="","",'4. Medidas a) iii)'!D14)</f>
        <v/>
      </c>
      <c r="D70" s="1037" t="str">
        <f>IF(C70="","",'4. Medidas a) iii)'!Z14)</f>
        <v/>
      </c>
      <c r="E70" s="1037" t="str">
        <f>IF(C70="","",'4. Medidas a) iii)'!AA14)</f>
        <v/>
      </c>
      <c r="F70" s="1037" t="str">
        <f t="shared" si="5"/>
        <v/>
      </c>
      <c r="G70" s="1035"/>
      <c r="H70" s="1035" t="s">
        <v>483</v>
      </c>
      <c r="I70" s="1036" t="s">
        <v>159</v>
      </c>
      <c r="J70" s="1037"/>
      <c r="K70" s="1037" t="str">
        <f>IF(D70="","",'4. Medidas a) iii)'!AB14)</f>
        <v/>
      </c>
      <c r="L70" s="1038" t="str">
        <f t="shared" si="1"/>
        <v/>
      </c>
      <c r="M70" s="1038">
        <v>0</v>
      </c>
      <c r="N70" s="1038" t="str">
        <f>IF(D70="","",'4. Medidas a) iii)'!AC14)</f>
        <v/>
      </c>
      <c r="O70" s="1036" t="str">
        <f>IF($D70="","",IF('4. Medidas a) iii)'!AE14=0,"Preencher",'4. Medidas a) iii)'!AE14))</f>
        <v/>
      </c>
      <c r="P70" s="1036" t="str">
        <f>IF($D70="","",IF('4. Medidas a) iii)'!AF14=0,"Preencher",'4. Medidas a) iii)'!AF14))</f>
        <v/>
      </c>
      <c r="Q70" s="1036" t="str">
        <f>IF($D70="","",IF('4. Medidas a) iii)'!AG14=0,"Preencher",'4. Medidas a) iii)'!AG14))</f>
        <v/>
      </c>
      <c r="R70" s="1036" t="str">
        <f>IF($D70="","",IF('4. Medidas a) iii)'!AH14=0,"Preencher",'4. Medidas a) iii)'!AH14))</f>
        <v/>
      </c>
      <c r="S70" s="1039"/>
      <c r="T70" s="1040" t="str">
        <f t="shared" si="2"/>
        <v/>
      </c>
      <c r="U70" s="1041" t="str">
        <f t="shared" si="3"/>
        <v/>
      </c>
      <c r="V70" s="1040" t="str">
        <f t="shared" si="4"/>
        <v/>
      </c>
      <c r="W70" s="1039"/>
      <c r="X70" s="1042" t="str">
        <f>IF($D70="","",IF('4. Medidas a) iii)'!AI14="","Preencher",'4. Medidas a) iii)'!AI14))</f>
        <v/>
      </c>
      <c r="Y70" s="1042" t="str">
        <f>IF($D70="","",IF('4. Medidas a) iii)'!AJ14="","Preencher",'4. Medidas a) iii)'!AJ14))</f>
        <v/>
      </c>
      <c r="Z70" s="1042" t="str">
        <f>IF($D70="","",IF('4. Medidas a) iii)'!AK14="","",'4. Medidas a) iii)'!AK14))</f>
        <v/>
      </c>
      <c r="AA70" s="1042" t="str">
        <f>IF($D70="","",IF('4. Medidas a) iii)'!AL14="","Preencher",'4. Medidas a) iii)'!AL14))</f>
        <v/>
      </c>
    </row>
    <row r="71" spans="2:27" x14ac:dyDescent="0.25">
      <c r="B71" s="1026" t="s">
        <v>545</v>
      </c>
      <c r="C71" s="1035" t="str">
        <f>IF('4. Medidas a) iii)'!D15="","",'4. Medidas a) iii)'!D15)</f>
        <v/>
      </c>
      <c r="D71" s="1037" t="str">
        <f>IF(C71="","",'4. Medidas a) iii)'!Z15)</f>
        <v/>
      </c>
      <c r="E71" s="1037" t="str">
        <f>IF(C71="","",'4. Medidas a) iii)'!AA15)</f>
        <v/>
      </c>
      <c r="F71" s="1037" t="str">
        <f t="shared" si="5"/>
        <v/>
      </c>
      <c r="G71" s="1035"/>
      <c r="H71" s="1035" t="s">
        <v>483</v>
      </c>
      <c r="I71" s="1036" t="s">
        <v>159</v>
      </c>
      <c r="J71" s="1037"/>
      <c r="K71" s="1037" t="str">
        <f>IF(D71="","",'4. Medidas a) iii)'!AB15)</f>
        <v/>
      </c>
      <c r="L71" s="1038" t="str">
        <f t="shared" si="1"/>
        <v/>
      </c>
      <c r="M71" s="1038">
        <v>0</v>
      </c>
      <c r="N71" s="1038" t="str">
        <f>IF(D71="","",'4. Medidas a) iii)'!AC15)</f>
        <v/>
      </c>
      <c r="O71" s="1036" t="str">
        <f>IF($D71="","",IF('4. Medidas a) iii)'!AE15=0,"Preencher",'4. Medidas a) iii)'!AE15))</f>
        <v/>
      </c>
      <c r="P71" s="1036" t="str">
        <f>IF($D71="","",IF('4. Medidas a) iii)'!AF15=0,"Preencher",'4. Medidas a) iii)'!AF15))</f>
        <v/>
      </c>
      <c r="Q71" s="1036" t="str">
        <f>IF($D71="","",IF('4. Medidas a) iii)'!AG15=0,"Preencher",'4. Medidas a) iii)'!AG15))</f>
        <v/>
      </c>
      <c r="R71" s="1036" t="str">
        <f>IF($D71="","",IF('4. Medidas a) iii)'!AH15=0,"Preencher",'4. Medidas a) iii)'!AH15))</f>
        <v/>
      </c>
      <c r="S71" s="1039"/>
      <c r="T71" s="1040" t="str">
        <f t="shared" si="2"/>
        <v/>
      </c>
      <c r="U71" s="1041" t="str">
        <f t="shared" si="3"/>
        <v/>
      </c>
      <c r="V71" s="1040" t="str">
        <f t="shared" si="4"/>
        <v/>
      </c>
      <c r="W71" s="1039"/>
      <c r="X71" s="1042" t="str">
        <f>IF($D71="","",IF('4. Medidas a) iii)'!AI15="","Preencher",'4. Medidas a) iii)'!AI15))</f>
        <v/>
      </c>
      <c r="Y71" s="1042" t="str">
        <f>IF($D71="","",IF('4. Medidas a) iii)'!AJ15="","Preencher",'4. Medidas a) iii)'!AJ15))</f>
        <v/>
      </c>
      <c r="Z71" s="1042" t="str">
        <f>IF($D71="","",IF('4. Medidas a) iii)'!AK15="","",'4. Medidas a) iii)'!AK15))</f>
        <v/>
      </c>
      <c r="AA71" s="1042" t="str">
        <f>IF($D71="","",IF('4. Medidas a) iii)'!AL15="","Preencher",'4. Medidas a) iii)'!AL15))</f>
        <v/>
      </c>
    </row>
    <row r="72" spans="2:27" x14ac:dyDescent="0.25">
      <c r="B72" s="1026" t="s">
        <v>545</v>
      </c>
      <c r="C72" s="1035" t="str">
        <f>IF('4. Medidas a) iii)'!D16="","",'4. Medidas a) iii)'!D16)</f>
        <v/>
      </c>
      <c r="D72" s="1037" t="str">
        <f>IF(C72="","",'4. Medidas a) iii)'!Z16)</f>
        <v/>
      </c>
      <c r="E72" s="1037" t="str">
        <f>IF(C72="","",'4. Medidas a) iii)'!AA16)</f>
        <v/>
      </c>
      <c r="F72" s="1037" t="str">
        <f t="shared" si="5"/>
        <v/>
      </c>
      <c r="G72" s="1035"/>
      <c r="H72" s="1035" t="s">
        <v>483</v>
      </c>
      <c r="I72" s="1036" t="s">
        <v>159</v>
      </c>
      <c r="J72" s="1037"/>
      <c r="K72" s="1037" t="str">
        <f>IF(D72="","",'4. Medidas a) iii)'!AB16)</f>
        <v/>
      </c>
      <c r="L72" s="1038" t="str">
        <f t="shared" si="1"/>
        <v/>
      </c>
      <c r="M72" s="1038">
        <v>0</v>
      </c>
      <c r="N72" s="1038" t="str">
        <f>IF(D72="","",'4. Medidas a) iii)'!AC16)</f>
        <v/>
      </c>
      <c r="O72" s="1036" t="str">
        <f>IF($D72="","",IF('4. Medidas a) iii)'!AE16=0,"Preencher",'4. Medidas a) iii)'!AE16))</f>
        <v/>
      </c>
      <c r="P72" s="1036" t="str">
        <f>IF($D72="","",IF('4. Medidas a) iii)'!AF16=0,"Preencher",'4. Medidas a) iii)'!AF16))</f>
        <v/>
      </c>
      <c r="Q72" s="1036" t="str">
        <f>IF($D72="","",IF('4. Medidas a) iii)'!AG16=0,"Preencher",'4. Medidas a) iii)'!AG16))</f>
        <v/>
      </c>
      <c r="R72" s="1036" t="str">
        <f>IF($D72="","",IF('4. Medidas a) iii)'!AH16=0,"Preencher",'4. Medidas a) iii)'!AH16))</f>
        <v/>
      </c>
      <c r="S72" s="1039"/>
      <c r="T72" s="1040" t="str">
        <f t="shared" si="2"/>
        <v/>
      </c>
      <c r="U72" s="1041" t="str">
        <f t="shared" si="3"/>
        <v/>
      </c>
      <c r="V72" s="1040" t="str">
        <f t="shared" si="4"/>
        <v/>
      </c>
      <c r="W72" s="1039"/>
      <c r="X72" s="1042" t="str">
        <f>IF($D72="","",IF('4. Medidas a) iii)'!AI16="","Preencher",'4. Medidas a) iii)'!AI16))</f>
        <v/>
      </c>
      <c r="Y72" s="1042" t="str">
        <f>IF($D72="","",IF('4. Medidas a) iii)'!AJ16="","Preencher",'4. Medidas a) iii)'!AJ16))</f>
        <v/>
      </c>
      <c r="Z72" s="1042" t="str">
        <f>IF($D72="","",IF('4. Medidas a) iii)'!AK16="","",'4. Medidas a) iii)'!AK16))</f>
        <v/>
      </c>
      <c r="AA72" s="1042" t="str">
        <f>IF($D72="","",IF('4. Medidas a) iii)'!AL16="","Preencher",'4. Medidas a) iii)'!AL16))</f>
        <v/>
      </c>
    </row>
    <row r="73" spans="2:27" x14ac:dyDescent="0.25">
      <c r="B73" s="1026" t="s">
        <v>545</v>
      </c>
      <c r="C73" s="1035" t="str">
        <f>IF('4. Medidas a) iii)'!D17="","",'4. Medidas a) iii)'!D17)</f>
        <v/>
      </c>
      <c r="D73" s="1037" t="str">
        <f>IF(C73="","",'4. Medidas a) iii)'!Z17)</f>
        <v/>
      </c>
      <c r="E73" s="1037" t="str">
        <f>IF(C73="","",'4. Medidas a) iii)'!AA17)</f>
        <v/>
      </c>
      <c r="F73" s="1037" t="str">
        <f t="shared" si="5"/>
        <v/>
      </c>
      <c r="G73" s="1035"/>
      <c r="H73" s="1035" t="s">
        <v>483</v>
      </c>
      <c r="I73" s="1036" t="s">
        <v>159</v>
      </c>
      <c r="J73" s="1037"/>
      <c r="K73" s="1037" t="str">
        <f>IF(D73="","",'4. Medidas a) iii)'!AB17)</f>
        <v/>
      </c>
      <c r="L73" s="1038" t="str">
        <f t="shared" si="1"/>
        <v/>
      </c>
      <c r="M73" s="1038">
        <v>0</v>
      </c>
      <c r="N73" s="1038" t="str">
        <f>IF(D73="","",'4. Medidas a) iii)'!AC17)</f>
        <v/>
      </c>
      <c r="O73" s="1036" t="str">
        <f>IF($D73="","",IF('4. Medidas a) iii)'!AE17=0,"Preencher",'4. Medidas a) iii)'!AE17))</f>
        <v/>
      </c>
      <c r="P73" s="1036" t="str">
        <f>IF($D73="","",IF('4. Medidas a) iii)'!AF17=0,"Preencher",'4. Medidas a) iii)'!AF17))</f>
        <v/>
      </c>
      <c r="Q73" s="1036" t="str">
        <f>IF($D73="","",IF('4. Medidas a) iii)'!AG17=0,"Preencher",'4. Medidas a) iii)'!AG17))</f>
        <v/>
      </c>
      <c r="R73" s="1036" t="str">
        <f>IF($D73="","",IF('4. Medidas a) iii)'!AH17=0,"Preencher",'4. Medidas a) iii)'!AH17))</f>
        <v/>
      </c>
      <c r="S73" s="1039"/>
      <c r="T73" s="1040" t="str">
        <f t="shared" si="2"/>
        <v/>
      </c>
      <c r="U73" s="1041" t="str">
        <f t="shared" si="3"/>
        <v/>
      </c>
      <c r="V73" s="1040" t="str">
        <f t="shared" si="4"/>
        <v/>
      </c>
      <c r="W73" s="1039"/>
      <c r="X73" s="1042" t="str">
        <f>IF($D73="","",IF('4. Medidas a) iii)'!AI17="","Preencher",'4. Medidas a) iii)'!AI17))</f>
        <v/>
      </c>
      <c r="Y73" s="1042" t="str">
        <f>IF($D73="","",IF('4. Medidas a) iii)'!AJ17="","Preencher",'4. Medidas a) iii)'!AJ17))</f>
        <v/>
      </c>
      <c r="Z73" s="1042" t="str">
        <f>IF($D73="","",IF('4. Medidas a) iii)'!AK17="","",'4. Medidas a) iii)'!AK17))</f>
        <v/>
      </c>
      <c r="AA73" s="1042" t="str">
        <f>IF($D73="","",IF('4. Medidas a) iii)'!AL17="","Preencher",'4. Medidas a) iii)'!AL17))</f>
        <v/>
      </c>
    </row>
    <row r="74" spans="2:27" x14ac:dyDescent="0.25">
      <c r="B74" s="1026" t="s">
        <v>545</v>
      </c>
      <c r="C74" s="1035" t="str">
        <f>IF('4. Medidas a) iii)'!D18="","",'4. Medidas a) iii)'!D18)</f>
        <v/>
      </c>
      <c r="D74" s="1037" t="str">
        <f>IF(C74="","",'4. Medidas a) iii)'!Z18)</f>
        <v/>
      </c>
      <c r="E74" s="1037" t="str">
        <f>IF(C74="","",'4. Medidas a) iii)'!AA18)</f>
        <v/>
      </c>
      <c r="F74" s="1037" t="str">
        <f t="shared" si="5"/>
        <v/>
      </c>
      <c r="G74" s="1035"/>
      <c r="H74" s="1035" t="s">
        <v>483</v>
      </c>
      <c r="I74" s="1036" t="s">
        <v>159</v>
      </c>
      <c r="J74" s="1037"/>
      <c r="K74" s="1037" t="str">
        <f>IF(D74="","",'4. Medidas a) iii)'!AB18)</f>
        <v/>
      </c>
      <c r="L74" s="1038" t="str">
        <f t="shared" si="1"/>
        <v/>
      </c>
      <c r="M74" s="1038">
        <v>0</v>
      </c>
      <c r="N74" s="1038" t="str">
        <f>IF(D74="","",'4. Medidas a) iii)'!AC18)</f>
        <v/>
      </c>
      <c r="O74" s="1036" t="str">
        <f>IF($D74="","",IF('4. Medidas a) iii)'!AE18=0,"Preencher",'4. Medidas a) iii)'!AE18))</f>
        <v/>
      </c>
      <c r="P74" s="1036" t="str">
        <f>IF($D74="","",IF('4. Medidas a) iii)'!AF18=0,"Preencher",'4. Medidas a) iii)'!AF18))</f>
        <v/>
      </c>
      <c r="Q74" s="1036" t="str">
        <f>IF($D74="","",IF('4. Medidas a) iii)'!AG18=0,"Preencher",'4. Medidas a) iii)'!AG18))</f>
        <v/>
      </c>
      <c r="R74" s="1036" t="str">
        <f>IF($D74="","",IF('4. Medidas a) iii)'!AH18=0,"Preencher",'4. Medidas a) iii)'!AH18))</f>
        <v/>
      </c>
      <c r="S74" s="1039"/>
      <c r="T74" s="1040" t="str">
        <f t="shared" si="2"/>
        <v/>
      </c>
      <c r="U74" s="1041" t="str">
        <f t="shared" si="3"/>
        <v/>
      </c>
      <c r="V74" s="1040" t="str">
        <f t="shared" si="4"/>
        <v/>
      </c>
      <c r="W74" s="1039"/>
      <c r="X74" s="1042" t="str">
        <f>IF($D74="","",IF('4. Medidas a) iii)'!AI18="","Preencher",'4. Medidas a) iii)'!AI18))</f>
        <v/>
      </c>
      <c r="Y74" s="1042" t="str">
        <f>IF($D74="","",IF('4. Medidas a) iii)'!AJ18="","Preencher",'4. Medidas a) iii)'!AJ18))</f>
        <v/>
      </c>
      <c r="Z74" s="1042" t="str">
        <f>IF($D74="","",IF('4. Medidas a) iii)'!AK18="","",'4. Medidas a) iii)'!AK18))</f>
        <v/>
      </c>
      <c r="AA74" s="1042" t="str">
        <f>IF($D74="","",IF('4. Medidas a) iii)'!AL18="","Preencher",'4. Medidas a) iii)'!AL18))</f>
        <v/>
      </c>
    </row>
    <row r="75" spans="2:27" x14ac:dyDescent="0.25">
      <c r="B75" s="1026" t="s">
        <v>545</v>
      </c>
      <c r="C75" s="1035" t="str">
        <f>IF('4. Medidas a) iii)'!D19="","",'4. Medidas a) iii)'!D19)</f>
        <v/>
      </c>
      <c r="D75" s="1037" t="str">
        <f>IF(C75="","",'4. Medidas a) iii)'!Z19)</f>
        <v/>
      </c>
      <c r="E75" s="1037" t="str">
        <f>IF(C75="","",'4. Medidas a) iii)'!AA19)</f>
        <v/>
      </c>
      <c r="F75" s="1037" t="str">
        <f t="shared" si="5"/>
        <v/>
      </c>
      <c r="G75" s="1035"/>
      <c r="H75" s="1035" t="s">
        <v>483</v>
      </c>
      <c r="I75" s="1036" t="s">
        <v>159</v>
      </c>
      <c r="J75" s="1037"/>
      <c r="K75" s="1037" t="str">
        <f>IF(D75="","",'4. Medidas a) iii)'!AB19)</f>
        <v/>
      </c>
      <c r="L75" s="1038" t="str">
        <f t="shared" si="1"/>
        <v/>
      </c>
      <c r="M75" s="1038">
        <v>0</v>
      </c>
      <c r="N75" s="1038" t="str">
        <f>IF(D75="","",'4. Medidas a) iii)'!AC19)</f>
        <v/>
      </c>
      <c r="O75" s="1036" t="str">
        <f>IF($D75="","",IF('4. Medidas a) iii)'!AE19=0,"Preencher",'4. Medidas a) iii)'!AE19))</f>
        <v/>
      </c>
      <c r="P75" s="1036" t="str">
        <f>IF($D75="","",IF('4. Medidas a) iii)'!AF19=0,"Preencher",'4. Medidas a) iii)'!AF19))</f>
        <v/>
      </c>
      <c r="Q75" s="1036" t="str">
        <f>IF($D75="","",IF('4. Medidas a) iii)'!AG19=0,"Preencher",'4. Medidas a) iii)'!AG19))</f>
        <v/>
      </c>
      <c r="R75" s="1036" t="str">
        <f>IF($D75="","",IF('4. Medidas a) iii)'!AH19=0,"Preencher",'4. Medidas a) iii)'!AH19))</f>
        <v/>
      </c>
      <c r="S75" s="1039"/>
      <c r="T75" s="1040" t="str">
        <f t="shared" si="2"/>
        <v/>
      </c>
      <c r="U75" s="1041" t="str">
        <f t="shared" si="3"/>
        <v/>
      </c>
      <c r="V75" s="1040" t="str">
        <f t="shared" si="4"/>
        <v/>
      </c>
      <c r="W75" s="1039"/>
      <c r="X75" s="1042" t="str">
        <f>IF($D75="","",IF('4. Medidas a) iii)'!AI19="","Preencher",'4. Medidas a) iii)'!AI19))</f>
        <v/>
      </c>
      <c r="Y75" s="1042" t="str">
        <f>IF($D75="","",IF('4. Medidas a) iii)'!AJ19="","Preencher",'4. Medidas a) iii)'!AJ19))</f>
        <v/>
      </c>
      <c r="Z75" s="1042" t="str">
        <f>IF($D75="","",IF('4. Medidas a) iii)'!AK19="","",'4. Medidas a) iii)'!AK19))</f>
        <v/>
      </c>
      <c r="AA75" s="1042" t="str">
        <f>IF($D75="","",IF('4. Medidas a) iii)'!AL19="","Preencher",'4. Medidas a) iii)'!AL19))</f>
        <v/>
      </c>
    </row>
    <row r="76" spans="2:27" x14ac:dyDescent="0.25">
      <c r="B76" s="1044"/>
      <c r="C76" s="1035" t="str">
        <f>IF('4. Medidas a) iii)'!D20="","",'4. Medidas a) iii)'!D20)</f>
        <v/>
      </c>
      <c r="D76" s="1037" t="str">
        <f>IF(C76="","",'4. Medidas a) iii)'!Z20)</f>
        <v/>
      </c>
      <c r="E76" s="1037" t="str">
        <f>IF(C76="","",'4. Medidas a) iii)'!AA20)</f>
        <v/>
      </c>
      <c r="F76" s="1037" t="str">
        <f t="shared" si="5"/>
        <v/>
      </c>
      <c r="G76" s="1035"/>
      <c r="H76" s="1035"/>
      <c r="I76" s="1036"/>
      <c r="J76" s="1037"/>
      <c r="K76" s="1037" t="str">
        <f>IF(D76="","",'4. Medidas a) iii)'!AB20)</f>
        <v/>
      </c>
      <c r="L76" s="1038" t="str">
        <f t="shared" si="1"/>
        <v/>
      </c>
      <c r="M76" s="1038"/>
      <c r="N76" s="1038" t="str">
        <f>IF(D76="","",'4. Medidas a) iii)'!AC20)</f>
        <v/>
      </c>
      <c r="O76" s="1036" t="str">
        <f>IF($D76="","",IF('4. Medidas a) iii)'!AE20=0,"Preencher",'4. Medidas a) iii)'!AE20))</f>
        <v/>
      </c>
      <c r="P76" s="1036" t="str">
        <f>IF($D76="","",IF('4. Medidas a) iii)'!AF20=0,"Preencher",'4. Medidas a) iii)'!AF20))</f>
        <v/>
      </c>
      <c r="Q76" s="1036" t="str">
        <f>IF($D76="","",IF('4. Medidas a) iii)'!AG20=0,"Preencher",'4. Medidas a) iii)'!AG20))</f>
        <v/>
      </c>
      <c r="R76" s="1036" t="str">
        <f>IF($D76="","",IF('4. Medidas a) iii)'!AH20=0,"Preencher",'4. Medidas a) iii)'!AH20))</f>
        <v/>
      </c>
      <c r="S76" s="1039"/>
      <c r="T76" s="1040" t="str">
        <f t="shared" si="2"/>
        <v/>
      </c>
      <c r="U76" s="1041" t="str">
        <f t="shared" si="3"/>
        <v/>
      </c>
      <c r="V76" s="1040" t="str">
        <f t="shared" si="4"/>
        <v/>
      </c>
      <c r="W76" s="1039"/>
      <c r="X76" s="1042" t="str">
        <f>IF($D76="","",IF('4. Medidas a) iii)'!AI20="","Preencher",'4. Medidas a) iii)'!AI20))</f>
        <v/>
      </c>
      <c r="Y76" s="1042" t="str">
        <f>IF($D76="","",IF('4. Medidas a) iii)'!AJ20="","Preencher",'4. Medidas a) iii)'!AJ20))</f>
        <v/>
      </c>
      <c r="Z76" s="1042" t="str">
        <f>IF($D76="","",IF('4. Medidas a) iii)'!AK20="","",'4. Medidas a) iii)'!AK20))</f>
        <v/>
      </c>
      <c r="AA76" s="1042" t="str">
        <f>IF($D76="","",IF('4. Medidas a) iii)'!AL20="","Preencher",'4. Medidas a) iii)'!AL20))</f>
        <v/>
      </c>
    </row>
    <row r="77" spans="2:27" x14ac:dyDescent="0.25">
      <c r="B77" s="1026" t="s">
        <v>545</v>
      </c>
      <c r="C77" s="1035" t="str">
        <f>IF('4. Medidas a) iii)'!D21="","",'4. Medidas a) iii)'!D21)</f>
        <v/>
      </c>
      <c r="D77" s="1037" t="str">
        <f>IF(C77="","",'4. Medidas a) iii)'!Z21)</f>
        <v/>
      </c>
      <c r="E77" s="1037" t="str">
        <f>IF(C77="","",'4. Medidas a) iii)'!AA21)</f>
        <v/>
      </c>
      <c r="F77" s="1037" t="str">
        <f t="shared" si="5"/>
        <v/>
      </c>
      <c r="G77" s="1035"/>
      <c r="H77" s="1035" t="s">
        <v>483</v>
      </c>
      <c r="I77" s="1036" t="s">
        <v>159</v>
      </c>
      <c r="J77" s="1037"/>
      <c r="K77" s="1037" t="str">
        <f>IF(D77="","",'4. Medidas a) iii)'!AB21)</f>
        <v/>
      </c>
      <c r="L77" s="1038" t="str">
        <f t="shared" si="1"/>
        <v/>
      </c>
      <c r="M77" s="1038">
        <v>0</v>
      </c>
      <c r="N77" s="1038" t="str">
        <f>IF(D77="","",'4. Medidas a) iii)'!AC21)</f>
        <v/>
      </c>
      <c r="O77" s="1036" t="str">
        <f>IF($D77="","",IF('4. Medidas a) iii)'!AE21=0,"Preencher",'4. Medidas a) iii)'!AE21))</f>
        <v/>
      </c>
      <c r="P77" s="1036" t="str">
        <f>IF($D77="","",IF('4. Medidas a) iii)'!AF21=0,"Preencher",'4. Medidas a) iii)'!AF21))</f>
        <v/>
      </c>
      <c r="Q77" s="1036" t="str">
        <f>IF($D77="","",IF('4. Medidas a) iii)'!AG21=0,"Preencher",'4. Medidas a) iii)'!AG21))</f>
        <v/>
      </c>
      <c r="R77" s="1036" t="str">
        <f>IF($D77="","",IF('4. Medidas a) iii)'!AH21=0,"Preencher",'4. Medidas a) iii)'!AH21))</f>
        <v/>
      </c>
      <c r="S77" s="1039"/>
      <c r="T77" s="1040" t="str">
        <f t="shared" si="2"/>
        <v/>
      </c>
      <c r="U77" s="1041" t="str">
        <f t="shared" si="3"/>
        <v/>
      </c>
      <c r="V77" s="1040" t="str">
        <f t="shared" si="4"/>
        <v/>
      </c>
      <c r="W77" s="1039"/>
      <c r="X77" s="1042" t="str">
        <f>IF($D77="","",IF('4. Medidas a) iii)'!AI21="","Preencher",'4. Medidas a) iii)'!AI21))</f>
        <v/>
      </c>
      <c r="Y77" s="1042" t="str">
        <f>IF($D77="","",IF('4. Medidas a) iii)'!AJ21="","Preencher",'4. Medidas a) iii)'!AJ21))</f>
        <v/>
      </c>
      <c r="Z77" s="1042" t="str">
        <f>IF($D77="","",IF('4. Medidas a) iii)'!AK21="","",'4. Medidas a) iii)'!AK21))</f>
        <v/>
      </c>
      <c r="AA77" s="1042" t="str">
        <f>IF($D77="","",IF('4. Medidas a) iii)'!AL21="","Preencher",'4. Medidas a) iii)'!AL21))</f>
        <v/>
      </c>
    </row>
    <row r="78" spans="2:27" x14ac:dyDescent="0.25">
      <c r="B78" s="1026" t="s">
        <v>545</v>
      </c>
      <c r="C78" s="1035" t="str">
        <f>IF('4. Medidas a) iii)'!D22="","",'4. Medidas a) iii)'!D22)</f>
        <v/>
      </c>
      <c r="D78" s="1037" t="str">
        <f>IF(C78="","",'4. Medidas a) iii)'!Z22)</f>
        <v/>
      </c>
      <c r="E78" s="1037" t="str">
        <f>IF(C78="","",'4. Medidas a) iii)'!AA22)</f>
        <v/>
      </c>
      <c r="F78" s="1037" t="str">
        <f t="shared" si="5"/>
        <v/>
      </c>
      <c r="G78" s="1035"/>
      <c r="H78" s="1035" t="s">
        <v>483</v>
      </c>
      <c r="I78" s="1036" t="s">
        <v>159</v>
      </c>
      <c r="J78" s="1037"/>
      <c r="K78" s="1037" t="str">
        <f>IF(D78="","",'4. Medidas a) iii)'!AB22)</f>
        <v/>
      </c>
      <c r="L78" s="1038" t="str">
        <f t="shared" si="1"/>
        <v/>
      </c>
      <c r="M78" s="1038">
        <v>0</v>
      </c>
      <c r="N78" s="1038" t="str">
        <f>IF(D78="","",'4. Medidas a) iii)'!AC22)</f>
        <v/>
      </c>
      <c r="O78" s="1036" t="str">
        <f>IF($D78="","",IF('4. Medidas a) iii)'!AE22=0,"Preencher",'4. Medidas a) iii)'!AE22))</f>
        <v/>
      </c>
      <c r="P78" s="1036" t="str">
        <f>IF($D78="","",IF('4. Medidas a) iii)'!AF22=0,"Preencher",'4. Medidas a) iii)'!AF22))</f>
        <v/>
      </c>
      <c r="Q78" s="1036" t="str">
        <f>IF($D78="","",IF('4. Medidas a) iii)'!AG22=0,"Preencher",'4. Medidas a) iii)'!AG22))</f>
        <v/>
      </c>
      <c r="R78" s="1036" t="str">
        <f>IF($D78="","",IF('4. Medidas a) iii)'!AH22=0,"Preencher",'4. Medidas a) iii)'!AH22))</f>
        <v/>
      </c>
      <c r="S78" s="1039"/>
      <c r="T78" s="1040" t="str">
        <f t="shared" si="2"/>
        <v/>
      </c>
      <c r="U78" s="1041" t="str">
        <f t="shared" si="3"/>
        <v/>
      </c>
      <c r="V78" s="1040" t="str">
        <f t="shared" si="4"/>
        <v/>
      </c>
      <c r="W78" s="1039"/>
      <c r="X78" s="1042" t="str">
        <f>IF($D78="","",IF('4. Medidas a) iii)'!AI22="","Preencher",'4. Medidas a) iii)'!AI22))</f>
        <v/>
      </c>
      <c r="Y78" s="1042" t="str">
        <f>IF($D78="","",IF('4. Medidas a) iii)'!AJ22="","Preencher",'4. Medidas a) iii)'!AJ22))</f>
        <v/>
      </c>
      <c r="Z78" s="1042" t="str">
        <f>IF($D78="","",IF('4. Medidas a) iii)'!AK22="","",'4. Medidas a) iii)'!AK22))</f>
        <v/>
      </c>
      <c r="AA78" s="1042" t="str">
        <f>IF($D78="","",IF('4. Medidas a) iii)'!AL22="","Preencher",'4. Medidas a) iii)'!AL22))</f>
        <v/>
      </c>
    </row>
    <row r="79" spans="2:27" x14ac:dyDescent="0.25">
      <c r="C79" s="1216"/>
      <c r="D79" s="1217"/>
      <c r="E79" s="1217"/>
      <c r="F79" s="1217"/>
      <c r="G79" s="1216"/>
      <c r="H79" s="1216"/>
      <c r="I79" s="1218"/>
      <c r="J79" s="1217"/>
      <c r="K79" s="1217"/>
      <c r="L79" s="1217"/>
      <c r="M79" s="1217"/>
      <c r="N79" s="1217"/>
      <c r="O79" s="1218"/>
      <c r="P79" s="1218"/>
      <c r="Q79" s="1218"/>
      <c r="R79" s="1218"/>
      <c r="S79" s="1219"/>
      <c r="T79" s="1220"/>
      <c r="U79" s="1221"/>
      <c r="V79" s="1220"/>
      <c r="W79" s="1219"/>
      <c r="X79" s="1222"/>
      <c r="Y79" s="1222"/>
      <c r="Z79" s="1222"/>
      <c r="AA79" s="1222"/>
    </row>
    <row r="80" spans="2:27" x14ac:dyDescent="0.25">
      <c r="B80" s="1026" t="s">
        <v>546</v>
      </c>
      <c r="C80" s="1035" t="str">
        <f>IF('5. Medidas a) iv)'!D12="","",'5. Medidas a) iv)'!D12)</f>
        <v/>
      </c>
      <c r="D80" s="1037" t="str">
        <f>IF(C80="","",'5. Medidas a) iv)'!Z12)</f>
        <v/>
      </c>
      <c r="E80" s="1037" t="str">
        <f>IF(C80="","",'5. Medidas a) iv)'!AA12)</f>
        <v/>
      </c>
      <c r="F80" s="1037" t="str">
        <f t="shared" si="5"/>
        <v/>
      </c>
      <c r="G80" s="1035"/>
      <c r="H80" s="1035" t="s">
        <v>483</v>
      </c>
      <c r="I80" s="1036" t="s">
        <v>159</v>
      </c>
      <c r="J80" s="1037"/>
      <c r="K80" s="1037" t="str">
        <f>IF(C80="","",'5. Medidas a) iv)'!AB12)</f>
        <v/>
      </c>
      <c r="L80" s="1038" t="str">
        <f t="shared" si="1"/>
        <v/>
      </c>
      <c r="M80" s="1038">
        <v>0</v>
      </c>
      <c r="N80" s="1038" t="str">
        <f>IF(C80="","",'5. Medidas a) iv)'!AC12)</f>
        <v/>
      </c>
      <c r="O80" s="1036" t="str">
        <f>IF($D80="","",IF('5. Medidas a) iv)'!AE12=0,"Preencher",'5. Medidas a) iv)'!AE12))</f>
        <v/>
      </c>
      <c r="P80" s="1036" t="str">
        <f>IF($D80="","",IF('5. Medidas a) iv)'!AF12=0,"Preencher",'5. Medidas a) iv)'!AF12))</f>
        <v/>
      </c>
      <c r="Q80" s="1036" t="str">
        <f>IF($D80="","",IF('5. Medidas a) iv)'!AG12=0,"Preencher",'5. Medidas a) iv)'!AG12))</f>
        <v/>
      </c>
      <c r="R80" s="1036" t="str">
        <f>IF($D80="","",IF('5. Medidas a) iv)'!AH12=0,"Preencher",'5. Medidas a) iv)'!AH12))</f>
        <v/>
      </c>
      <c r="S80" s="1039"/>
      <c r="T80" s="1040" t="str">
        <f t="shared" si="2"/>
        <v/>
      </c>
      <c r="U80" s="1041" t="str">
        <f t="shared" si="3"/>
        <v/>
      </c>
      <c r="V80" s="1040" t="str">
        <f t="shared" si="4"/>
        <v/>
      </c>
      <c r="W80" s="1039"/>
      <c r="X80" s="1042" t="str">
        <f>IF($D80="","",IF('5. Medidas a) iv)'!AI12="","Preencher",'5. Medidas a) iv)'!AI12))</f>
        <v/>
      </c>
      <c r="Y80" s="1042" t="str">
        <f>IF($D80="","",IF('5. Medidas a) iv)'!AJ12="","Preencher",'5. Medidas a) iv)'!AJ12))</f>
        <v/>
      </c>
      <c r="Z80" s="1042" t="str">
        <f>IF($D80="","",IF('5. Medidas a) iv)'!AK12="","",'5. Medidas a) iv)'!AK12))</f>
        <v/>
      </c>
      <c r="AA80" s="1042" t="str">
        <f>IF($D80="","",IF('5. Medidas a) iv)'!AL12="","Preencher",'5. Medidas a) iv)'!AL12))</f>
        <v/>
      </c>
    </row>
    <row r="81" spans="2:27" x14ac:dyDescent="0.25">
      <c r="B81" s="1026" t="s">
        <v>546</v>
      </c>
      <c r="C81" s="1035" t="str">
        <f>IF('5. Medidas a) iv)'!D13="","",'5. Medidas a) iv)'!D13)</f>
        <v/>
      </c>
      <c r="D81" s="1037" t="str">
        <f>IF(C81="","",'5. Medidas a) iv)'!Z13)</f>
        <v/>
      </c>
      <c r="E81" s="1037" t="str">
        <f>IF(C81="","",'5. Medidas a) iv)'!AA13)</f>
        <v/>
      </c>
      <c r="F81" s="1037" t="str">
        <f t="shared" si="5"/>
        <v/>
      </c>
      <c r="G81" s="1035"/>
      <c r="H81" s="1035" t="s">
        <v>483</v>
      </c>
      <c r="I81" s="1036" t="s">
        <v>159</v>
      </c>
      <c r="J81" s="1037"/>
      <c r="K81" s="1037" t="str">
        <f>IF(C81="","",'5. Medidas a) iv)'!AB13)</f>
        <v/>
      </c>
      <c r="L81" s="1038" t="str">
        <f t="shared" si="1"/>
        <v/>
      </c>
      <c r="M81" s="1038">
        <v>0</v>
      </c>
      <c r="N81" s="1038" t="str">
        <f>IF(C81="","",'5. Medidas a) iv)'!AC13)</f>
        <v/>
      </c>
      <c r="O81" s="1036" t="str">
        <f>IF($D81="","",IF('5. Medidas a) iv)'!AE13=0,"Preencher",'5. Medidas a) iv)'!AE13))</f>
        <v/>
      </c>
      <c r="P81" s="1036" t="str">
        <f>IF($D81="","",IF('5. Medidas a) iv)'!AF13=0,"Preencher",'5. Medidas a) iv)'!AF13))</f>
        <v/>
      </c>
      <c r="Q81" s="1036" t="str">
        <f>IF($D81="","",IF('5. Medidas a) iv)'!AG13=0,"Preencher",'5. Medidas a) iv)'!AG13))</f>
        <v/>
      </c>
      <c r="R81" s="1036" t="str">
        <f>IF($D81="","",IF('5. Medidas a) iv)'!AH13=0,"Preencher",'5. Medidas a) iv)'!AH13))</f>
        <v/>
      </c>
      <c r="S81" s="1039"/>
      <c r="T81" s="1040" t="str">
        <f t="shared" si="2"/>
        <v/>
      </c>
      <c r="U81" s="1041" t="str">
        <f t="shared" si="3"/>
        <v/>
      </c>
      <c r="V81" s="1040" t="str">
        <f t="shared" si="4"/>
        <v/>
      </c>
      <c r="W81" s="1039"/>
      <c r="X81" s="1042" t="str">
        <f>IF($D81="","",IF('5. Medidas a) iv)'!AI13="","Preencher",'5. Medidas a) iv)'!AI13))</f>
        <v/>
      </c>
      <c r="Y81" s="1042" t="str">
        <f>IF($D81="","",IF('5. Medidas a) iv)'!AJ13="","Preencher",'5. Medidas a) iv)'!AJ13))</f>
        <v/>
      </c>
      <c r="Z81" s="1042" t="str">
        <f>IF($D81="","",IF('5. Medidas a) iv)'!AK13="","",'5. Medidas a) iv)'!AK13))</f>
        <v/>
      </c>
      <c r="AA81" s="1042" t="str">
        <f>IF($D81="","",IF('5. Medidas a) iv)'!AL13="","Preencher",'5. Medidas a) iv)'!AL13))</f>
        <v/>
      </c>
    </row>
    <row r="82" spans="2:27" x14ac:dyDescent="0.25">
      <c r="B82" s="1026" t="s">
        <v>546</v>
      </c>
      <c r="C82" s="1035" t="str">
        <f>IF('5. Medidas a) iv)'!D14="","",'5. Medidas a) iv)'!D14)</f>
        <v/>
      </c>
      <c r="D82" s="1037" t="str">
        <f>IF(C82="","",'5. Medidas a) iv)'!Z14)</f>
        <v/>
      </c>
      <c r="E82" s="1037" t="str">
        <f>IF(C82="","",'5. Medidas a) iv)'!AA14)</f>
        <v/>
      </c>
      <c r="F82" s="1037" t="str">
        <f t="shared" si="5"/>
        <v/>
      </c>
      <c r="G82" s="1035"/>
      <c r="H82" s="1035" t="s">
        <v>483</v>
      </c>
      <c r="I82" s="1036" t="s">
        <v>159</v>
      </c>
      <c r="J82" s="1037"/>
      <c r="K82" s="1037" t="str">
        <f>IF(C82="","",'5. Medidas a) iv)'!AB14)</f>
        <v/>
      </c>
      <c r="L82" s="1038" t="str">
        <f t="shared" si="1"/>
        <v/>
      </c>
      <c r="M82" s="1038">
        <v>0</v>
      </c>
      <c r="N82" s="1038" t="str">
        <f>IF(C82="","",'5. Medidas a) iv)'!AC14)</f>
        <v/>
      </c>
      <c r="O82" s="1036" t="str">
        <f>IF($D82="","",IF('5. Medidas a) iv)'!AE14=0,"Preencher",'5. Medidas a) iv)'!AE14))</f>
        <v/>
      </c>
      <c r="P82" s="1036" t="str">
        <f>IF($D82="","",IF('5. Medidas a) iv)'!AF14=0,"Preencher",'5. Medidas a) iv)'!AF14))</f>
        <v/>
      </c>
      <c r="Q82" s="1036" t="str">
        <f>IF($D82="","",IF('5. Medidas a) iv)'!AG14=0,"Preencher",'5. Medidas a) iv)'!AG14))</f>
        <v/>
      </c>
      <c r="R82" s="1036" t="str">
        <f>IF($D82="","",IF('5. Medidas a) iv)'!AH14=0,"Preencher",'5. Medidas a) iv)'!AH14))</f>
        <v/>
      </c>
      <c r="S82" s="1039"/>
      <c r="T82" s="1040" t="str">
        <f t="shared" si="2"/>
        <v/>
      </c>
      <c r="U82" s="1041" t="str">
        <f t="shared" si="3"/>
        <v/>
      </c>
      <c r="V82" s="1040" t="str">
        <f t="shared" si="4"/>
        <v/>
      </c>
      <c r="W82" s="1039"/>
      <c r="X82" s="1042" t="str">
        <f>IF($D82="","",IF('5. Medidas a) iv)'!AI14="","Preencher",'5. Medidas a) iv)'!AI14))</f>
        <v/>
      </c>
      <c r="Y82" s="1042" t="str">
        <f>IF($D82="","",IF('5. Medidas a) iv)'!AJ14="","Preencher",'5. Medidas a) iv)'!AJ14))</f>
        <v/>
      </c>
      <c r="Z82" s="1042" t="str">
        <f>IF($D82="","",IF('5. Medidas a) iv)'!AK14="","",'5. Medidas a) iv)'!AK14))</f>
        <v/>
      </c>
      <c r="AA82" s="1042" t="str">
        <f>IF($D82="","",IF('5. Medidas a) iv)'!AL14="","Preencher",'5. Medidas a) iv)'!AL14))</f>
        <v/>
      </c>
    </row>
    <row r="83" spans="2:27" x14ac:dyDescent="0.25">
      <c r="B83" s="1026" t="s">
        <v>546</v>
      </c>
      <c r="C83" s="1035" t="str">
        <f>IF('5. Medidas a) iv)'!D15="","",'5. Medidas a) iv)'!D15)</f>
        <v/>
      </c>
      <c r="D83" s="1037" t="str">
        <f>IF(C83="","",'5. Medidas a) iv)'!Z15)</f>
        <v/>
      </c>
      <c r="E83" s="1037" t="str">
        <f>IF(C83="","",'5. Medidas a) iv)'!AA15)</f>
        <v/>
      </c>
      <c r="F83" s="1037" t="str">
        <f t="shared" si="5"/>
        <v/>
      </c>
      <c r="G83" s="1035"/>
      <c r="H83" s="1035" t="s">
        <v>483</v>
      </c>
      <c r="I83" s="1036" t="s">
        <v>159</v>
      </c>
      <c r="J83" s="1037"/>
      <c r="K83" s="1037" t="str">
        <f>IF(C83="","",'5. Medidas a) iv)'!AB15)</f>
        <v/>
      </c>
      <c r="L83" s="1038" t="str">
        <f t="shared" si="1"/>
        <v/>
      </c>
      <c r="M83" s="1038">
        <v>0</v>
      </c>
      <c r="N83" s="1038" t="str">
        <f>IF(C83="","",'5. Medidas a) iv)'!AC15)</f>
        <v/>
      </c>
      <c r="O83" s="1036" t="str">
        <f>IF($D83="","",IF('5. Medidas a) iv)'!AE15=0,"Preencher",'5. Medidas a) iv)'!AE15))</f>
        <v/>
      </c>
      <c r="P83" s="1036" t="str">
        <f>IF($D83="","",IF('5. Medidas a) iv)'!AF15=0,"Preencher",'5. Medidas a) iv)'!AF15))</f>
        <v/>
      </c>
      <c r="Q83" s="1036" t="str">
        <f>IF($D83="","",IF('5. Medidas a) iv)'!AG15=0,"Preencher",'5. Medidas a) iv)'!AG15))</f>
        <v/>
      </c>
      <c r="R83" s="1036" t="str">
        <f>IF($D83="","",IF('5. Medidas a) iv)'!AH15=0,"Preencher",'5. Medidas a) iv)'!AH15))</f>
        <v/>
      </c>
      <c r="S83" s="1039"/>
      <c r="T83" s="1040" t="str">
        <f t="shared" si="2"/>
        <v/>
      </c>
      <c r="U83" s="1041" t="str">
        <f t="shared" si="3"/>
        <v/>
      </c>
      <c r="V83" s="1040" t="str">
        <f t="shared" si="4"/>
        <v/>
      </c>
      <c r="W83" s="1039"/>
      <c r="X83" s="1042" t="str">
        <f>IF($D83="","",IF('5. Medidas a) iv)'!AI15="","Preencher",'5. Medidas a) iv)'!AI15))</f>
        <v/>
      </c>
      <c r="Y83" s="1042" t="str">
        <f>IF($D83="","",IF('5. Medidas a) iv)'!AJ15="","Preencher",'5. Medidas a) iv)'!AJ15))</f>
        <v/>
      </c>
      <c r="Z83" s="1042" t="str">
        <f>IF($D83="","",IF('5. Medidas a) iv)'!AK15="","",'5. Medidas a) iv)'!AK15))</f>
        <v/>
      </c>
      <c r="AA83" s="1042" t="str">
        <f>IF($D83="","",IF('5. Medidas a) iv)'!AL15="","Preencher",'5. Medidas a) iv)'!AL15))</f>
        <v/>
      </c>
    </row>
    <row r="84" spans="2:27" x14ac:dyDescent="0.25">
      <c r="B84" s="1026" t="s">
        <v>546</v>
      </c>
      <c r="C84" s="1035" t="str">
        <f>IF('5. Medidas a) iv)'!D16="","",'5. Medidas a) iv)'!D16)</f>
        <v/>
      </c>
      <c r="D84" s="1037" t="str">
        <f>IF(C84="","",'5. Medidas a) iv)'!Z16)</f>
        <v/>
      </c>
      <c r="E84" s="1037" t="str">
        <f>IF(C84="","",'5. Medidas a) iv)'!AA16)</f>
        <v/>
      </c>
      <c r="F84" s="1037" t="str">
        <f t="shared" si="5"/>
        <v/>
      </c>
      <c r="G84" s="1035"/>
      <c r="H84" s="1035" t="s">
        <v>483</v>
      </c>
      <c r="I84" s="1036" t="s">
        <v>159</v>
      </c>
      <c r="J84" s="1037"/>
      <c r="K84" s="1037" t="str">
        <f>IF(C84="","",'5. Medidas a) iv)'!AB16)</f>
        <v/>
      </c>
      <c r="L84" s="1038" t="str">
        <f t="shared" si="1"/>
        <v/>
      </c>
      <c r="M84" s="1038">
        <v>0</v>
      </c>
      <c r="N84" s="1038" t="str">
        <f>IF(C84="","",'5. Medidas a) iv)'!AC16)</f>
        <v/>
      </c>
      <c r="O84" s="1036" t="str">
        <f>IF($D84="","",IF('5. Medidas a) iv)'!AE16=0,"Preencher",'5. Medidas a) iv)'!AE16))</f>
        <v/>
      </c>
      <c r="P84" s="1036" t="str">
        <f>IF($D84="","",IF('5. Medidas a) iv)'!AF16=0,"Preencher",'5. Medidas a) iv)'!AF16))</f>
        <v/>
      </c>
      <c r="Q84" s="1036" t="str">
        <f>IF($D84="","",IF('5. Medidas a) iv)'!AG16=0,"Preencher",'5. Medidas a) iv)'!AG16))</f>
        <v/>
      </c>
      <c r="R84" s="1036" t="str">
        <f>IF($D84="","",IF('5. Medidas a) iv)'!AH16=0,"Preencher",'5. Medidas a) iv)'!AH16))</f>
        <v/>
      </c>
      <c r="S84" s="1039"/>
      <c r="T84" s="1040" t="str">
        <f t="shared" si="2"/>
        <v/>
      </c>
      <c r="U84" s="1041" t="str">
        <f t="shared" si="3"/>
        <v/>
      </c>
      <c r="V84" s="1040" t="str">
        <f t="shared" si="4"/>
        <v/>
      </c>
      <c r="W84" s="1039"/>
      <c r="X84" s="1042" t="str">
        <f>IF($D84="","",IF('5. Medidas a) iv)'!AI16="","Preencher",'5. Medidas a) iv)'!AI16))</f>
        <v/>
      </c>
      <c r="Y84" s="1042" t="str">
        <f>IF($D84="","",IF('5. Medidas a) iv)'!AJ16="","Preencher",'5. Medidas a) iv)'!AJ16))</f>
        <v/>
      </c>
      <c r="Z84" s="1042" t="str">
        <f>IF($D84="","",IF('5. Medidas a) iv)'!AK16="","",'5. Medidas a) iv)'!AK16))</f>
        <v/>
      </c>
      <c r="AA84" s="1042" t="str">
        <f>IF($D84="","",IF('5. Medidas a) iv)'!AL16="","Preencher",'5. Medidas a) iv)'!AL16))</f>
        <v/>
      </c>
    </row>
    <row r="85" spans="2:27" x14ac:dyDescent="0.25">
      <c r="B85" s="1026" t="s">
        <v>546</v>
      </c>
      <c r="C85" s="1035" t="str">
        <f>IF('5. Medidas a) iv)'!D17="","",'5. Medidas a) iv)'!D17)</f>
        <v/>
      </c>
      <c r="D85" s="1037" t="str">
        <f>IF(C85="","",'5. Medidas a) iv)'!Z17)</f>
        <v/>
      </c>
      <c r="E85" s="1037" t="str">
        <f>IF(C85="","",'5. Medidas a) iv)'!AA17)</f>
        <v/>
      </c>
      <c r="F85" s="1037" t="str">
        <f t="shared" si="5"/>
        <v/>
      </c>
      <c r="G85" s="1035"/>
      <c r="H85" s="1035" t="s">
        <v>483</v>
      </c>
      <c r="I85" s="1036" t="s">
        <v>159</v>
      </c>
      <c r="J85" s="1037"/>
      <c r="K85" s="1037" t="str">
        <f>IF(C85="","",'5. Medidas a) iv)'!AB17)</f>
        <v/>
      </c>
      <c r="L85" s="1038" t="str">
        <f t="shared" si="1"/>
        <v/>
      </c>
      <c r="M85" s="1038">
        <v>0</v>
      </c>
      <c r="N85" s="1038" t="str">
        <f>IF(C85="","",'5. Medidas a) iv)'!AC17)</f>
        <v/>
      </c>
      <c r="O85" s="1036" t="str">
        <f>IF($D85="","",IF('5. Medidas a) iv)'!AE17=0,"Preencher",'5. Medidas a) iv)'!AE17))</f>
        <v/>
      </c>
      <c r="P85" s="1036" t="str">
        <f>IF($D85="","",IF('5. Medidas a) iv)'!AF17=0,"Preencher",'5. Medidas a) iv)'!AF17))</f>
        <v/>
      </c>
      <c r="Q85" s="1036" t="str">
        <f>IF($D85="","",IF('5. Medidas a) iv)'!AG17=0,"Preencher",'5. Medidas a) iv)'!AG17))</f>
        <v/>
      </c>
      <c r="R85" s="1036" t="str">
        <f>IF($D85="","",IF('5. Medidas a) iv)'!AH17=0,"Preencher",'5. Medidas a) iv)'!AH17))</f>
        <v/>
      </c>
      <c r="S85" s="1039"/>
      <c r="T85" s="1040" t="str">
        <f t="shared" si="2"/>
        <v/>
      </c>
      <c r="U85" s="1041" t="str">
        <f t="shared" si="3"/>
        <v/>
      </c>
      <c r="V85" s="1040" t="str">
        <f t="shared" si="4"/>
        <v/>
      </c>
      <c r="W85" s="1039"/>
      <c r="X85" s="1042" t="str">
        <f>IF($D85="","",IF('5. Medidas a) iv)'!AI17="","Preencher",'5. Medidas a) iv)'!AI17))</f>
        <v/>
      </c>
      <c r="Y85" s="1042" t="str">
        <f>IF($D85="","",IF('5. Medidas a) iv)'!AJ17="","Preencher",'5. Medidas a) iv)'!AJ17))</f>
        <v/>
      </c>
      <c r="Z85" s="1042" t="str">
        <f>IF($D85="","",IF('5. Medidas a) iv)'!AK17="","",'5. Medidas a) iv)'!AK17))</f>
        <v/>
      </c>
      <c r="AA85" s="1042" t="str">
        <f>IF($D85="","",IF('5. Medidas a) iv)'!AL17="","Preencher",'5. Medidas a) iv)'!AL17))</f>
        <v/>
      </c>
    </row>
    <row r="86" spans="2:27" x14ac:dyDescent="0.25">
      <c r="C86" s="1216"/>
      <c r="D86" s="1217"/>
      <c r="E86" s="1217"/>
      <c r="F86" s="1217"/>
      <c r="G86" s="1216"/>
      <c r="H86" s="1216"/>
      <c r="I86" s="1218"/>
      <c r="J86" s="1217"/>
      <c r="K86" s="1217"/>
      <c r="L86" s="1217"/>
      <c r="M86" s="1217"/>
      <c r="N86" s="1217"/>
      <c r="O86" s="1218"/>
      <c r="P86" s="1218"/>
      <c r="Q86" s="1218"/>
      <c r="R86" s="1218"/>
      <c r="S86" s="1219"/>
      <c r="T86" s="1220"/>
      <c r="U86" s="1221"/>
      <c r="V86" s="1220"/>
      <c r="W86" s="1219"/>
      <c r="X86" s="1222"/>
      <c r="Y86" s="1222"/>
      <c r="Z86" s="1222"/>
      <c r="AA86" s="1222"/>
    </row>
    <row r="87" spans="2:27" x14ac:dyDescent="0.25">
      <c r="B87" s="1026" t="s">
        <v>547</v>
      </c>
      <c r="C87" s="1035" t="str">
        <f>IF('6. Medidas a) v)'!D12="","",'6. Medidas a) v)'!D12)</f>
        <v/>
      </c>
      <c r="D87" s="1037" t="str">
        <f>IF(C87="","",'6. Medidas a) v)'!Y12)</f>
        <v/>
      </c>
      <c r="E87" s="1037" t="str">
        <f>IF(C87="","",'6. Medidas a) v)'!Z12)</f>
        <v/>
      </c>
      <c r="F87" s="1037" t="str">
        <f t="shared" si="5"/>
        <v/>
      </c>
      <c r="G87" s="1035"/>
      <c r="H87" s="1035" t="s">
        <v>483</v>
      </c>
      <c r="I87" s="1036" t="s">
        <v>159</v>
      </c>
      <c r="J87" s="1037"/>
      <c r="K87" s="1037" t="str">
        <f>IF(C87="","",'6. Medidas a) v)'!AA12)</f>
        <v/>
      </c>
      <c r="L87" s="1038" t="str">
        <f t="shared" si="1"/>
        <v/>
      </c>
      <c r="M87" s="1038">
        <v>0</v>
      </c>
      <c r="N87" s="1038" t="str">
        <f>IF(C87="","",'6. Medidas a) v)'!AB12)</f>
        <v/>
      </c>
      <c r="O87" s="1036" t="str">
        <f>IF($D87="","",IF('6. Medidas a) v)'!AD12=0,"Preencher",'6. Medidas a) v)'!AD12))</f>
        <v/>
      </c>
      <c r="P87" s="1036" t="str">
        <f>IF($D87="","",IF('6. Medidas a) v)'!AE12=0,"Preencher",'6. Medidas a) v)'!AE12))</f>
        <v/>
      </c>
      <c r="Q87" s="1036" t="str">
        <f>IF($D87="","",IF('6. Medidas a) v)'!AF12=0,"Preencher",'6. Medidas a) v)'!AF12))</f>
        <v/>
      </c>
      <c r="R87" s="1036" t="str">
        <f>IF($D87="","",IF('6. Medidas a) v)'!AG12=0,"Preencher",'6. Medidas a) v)'!AG12))</f>
        <v/>
      </c>
      <c r="S87" s="1039"/>
      <c r="T87" s="1040" t="str">
        <f t="shared" si="2"/>
        <v/>
      </c>
      <c r="U87" s="1041" t="str">
        <f t="shared" si="3"/>
        <v/>
      </c>
      <c r="V87" s="1040" t="str">
        <f t="shared" si="4"/>
        <v/>
      </c>
      <c r="W87" s="1039"/>
      <c r="X87" s="1042" t="str">
        <f>IF($D87="","",IF('6. Medidas a) v)'!AH12="","Preencher",'6. Medidas a) v)'!AH12))</f>
        <v/>
      </c>
      <c r="Y87" s="1042" t="str">
        <f>IF($D87="","",IF('6. Medidas a) v)'!AI12="","Preencher",'6. Medidas a) v)'!AI12))</f>
        <v/>
      </c>
      <c r="Z87" s="1042" t="str">
        <f>IF($D87="","",IF('6. Medidas a) v)'!AJ12="","",'6. Medidas a) v)'!AJ12))</f>
        <v/>
      </c>
      <c r="AA87" s="1042" t="str">
        <f>IF($D87="","",IF('6. Medidas a) v)'!AK12="","Preencher",'6. Medidas a) v)'!AK12))</f>
        <v/>
      </c>
    </row>
    <row r="88" spans="2:27" x14ac:dyDescent="0.25">
      <c r="B88" s="1026" t="s">
        <v>547</v>
      </c>
      <c r="C88" s="1035" t="str">
        <f>IF('6. Medidas a) v)'!D13="","",'6. Medidas a) v)'!D13)</f>
        <v/>
      </c>
      <c r="D88" s="1037" t="str">
        <f>IF(C88="","",'6. Medidas a) v)'!Y13)</f>
        <v/>
      </c>
      <c r="E88" s="1037" t="str">
        <f>IF(C88="","",'6. Medidas a) v)'!Z13)</f>
        <v/>
      </c>
      <c r="F88" s="1037" t="str">
        <f t="shared" si="5"/>
        <v/>
      </c>
      <c r="G88" s="1035"/>
      <c r="H88" s="1035" t="s">
        <v>483</v>
      </c>
      <c r="I88" s="1036" t="s">
        <v>159</v>
      </c>
      <c r="J88" s="1037"/>
      <c r="K88" s="1037" t="str">
        <f>IF(C88="","",'6. Medidas a) v)'!AA13)</f>
        <v/>
      </c>
      <c r="L88" s="1038" t="str">
        <f t="shared" si="1"/>
        <v/>
      </c>
      <c r="M88" s="1038">
        <v>0</v>
      </c>
      <c r="N88" s="1038" t="str">
        <f>IF(C88="","",'6. Medidas a) v)'!AB13)</f>
        <v/>
      </c>
      <c r="O88" s="1036" t="str">
        <f>IF($D88="","",IF('6. Medidas a) v)'!AD13=0,"Preencher",'6. Medidas a) v)'!AD13))</f>
        <v/>
      </c>
      <c r="P88" s="1036" t="str">
        <f>IF($D88="","",IF('6. Medidas a) v)'!AE13=0,"Preencher",'6. Medidas a) v)'!AE13))</f>
        <v/>
      </c>
      <c r="Q88" s="1036" t="str">
        <f>IF($D88="","",IF('6. Medidas a) v)'!AF13=0,"Preencher",'6. Medidas a) v)'!AF13))</f>
        <v/>
      </c>
      <c r="R88" s="1036" t="str">
        <f>IF($D88="","",IF('6. Medidas a) v)'!AG13=0,"Preencher",'6. Medidas a) v)'!AG13))</f>
        <v/>
      </c>
      <c r="S88" s="1039"/>
      <c r="T88" s="1040" t="str">
        <f t="shared" si="2"/>
        <v/>
      </c>
      <c r="U88" s="1041" t="str">
        <f t="shared" si="3"/>
        <v/>
      </c>
      <c r="V88" s="1040" t="str">
        <f t="shared" si="4"/>
        <v/>
      </c>
      <c r="W88" s="1039"/>
      <c r="X88" s="1042" t="str">
        <f>IF($D88="","",IF('6. Medidas a) v)'!AH13="","Preencher",'6. Medidas a) v)'!AH13))</f>
        <v/>
      </c>
      <c r="Y88" s="1042" t="str">
        <f>IF($D88="","",IF('6. Medidas a) v)'!AI13="","Preencher",'6. Medidas a) v)'!AI13))</f>
        <v/>
      </c>
      <c r="Z88" s="1042" t="str">
        <f>IF($D88="","",IF('6. Medidas a) v)'!AJ13="","",'6. Medidas a) v)'!AJ13))</f>
        <v/>
      </c>
      <c r="AA88" s="1042" t="str">
        <f>IF($D88="","",IF('6. Medidas a) v)'!AK13="","Preencher",'6. Medidas a) v)'!AK13))</f>
        <v/>
      </c>
    </row>
    <row r="89" spans="2:27" x14ac:dyDescent="0.25">
      <c r="B89" s="1026" t="s">
        <v>547</v>
      </c>
      <c r="C89" s="1035" t="str">
        <f>IF('6. Medidas a) v)'!D14="","",'6. Medidas a) v)'!D14)</f>
        <v/>
      </c>
      <c r="D89" s="1037" t="str">
        <f>IF(C89="","",'6. Medidas a) v)'!Y14)</f>
        <v/>
      </c>
      <c r="E89" s="1037" t="str">
        <f>IF(C89="","",'6. Medidas a) v)'!Z14)</f>
        <v/>
      </c>
      <c r="F89" s="1037" t="str">
        <f t="shared" si="5"/>
        <v/>
      </c>
      <c r="G89" s="1035"/>
      <c r="H89" s="1035" t="s">
        <v>483</v>
      </c>
      <c r="I89" s="1036" t="s">
        <v>159</v>
      </c>
      <c r="J89" s="1037"/>
      <c r="K89" s="1037" t="str">
        <f>IF(C89="","",'6. Medidas a) v)'!AA14)</f>
        <v/>
      </c>
      <c r="L89" s="1038" t="str">
        <f t="shared" si="1"/>
        <v/>
      </c>
      <c r="M89" s="1038">
        <v>0</v>
      </c>
      <c r="N89" s="1038" t="str">
        <f>IF(C89="","",'6. Medidas a) v)'!AB14)</f>
        <v/>
      </c>
      <c r="O89" s="1036" t="str">
        <f>IF($D89="","",IF('6. Medidas a) v)'!AD14=0,"Preencher",'6. Medidas a) v)'!AD14))</f>
        <v/>
      </c>
      <c r="P89" s="1036" t="str">
        <f>IF($D89="","",IF('6. Medidas a) v)'!AE14=0,"Preencher",'6. Medidas a) v)'!AE14))</f>
        <v/>
      </c>
      <c r="Q89" s="1036" t="str">
        <f>IF($D89="","",IF('6. Medidas a) v)'!AF14=0,"Preencher",'6. Medidas a) v)'!AF14))</f>
        <v/>
      </c>
      <c r="R89" s="1036" t="str">
        <f>IF($D89="","",IF('6. Medidas a) v)'!AG14=0,"Preencher",'6. Medidas a) v)'!AG14))</f>
        <v/>
      </c>
      <c r="S89" s="1039"/>
      <c r="T89" s="1040" t="str">
        <f t="shared" si="2"/>
        <v/>
      </c>
      <c r="U89" s="1041" t="str">
        <f t="shared" si="3"/>
        <v/>
      </c>
      <c r="V89" s="1040" t="str">
        <f t="shared" si="4"/>
        <v/>
      </c>
      <c r="W89" s="1039"/>
      <c r="X89" s="1042" t="str">
        <f>IF($D89="","",IF('6. Medidas a) v)'!AH14="","Preencher",'6. Medidas a) v)'!AH14))</f>
        <v/>
      </c>
      <c r="Y89" s="1042" t="str">
        <f>IF($D89="","",IF('6. Medidas a) v)'!AI14="","Preencher",'6. Medidas a) v)'!AI14))</f>
        <v/>
      </c>
      <c r="Z89" s="1042" t="str">
        <f>IF($D89="","",IF('6. Medidas a) v)'!AJ14="","",'6. Medidas a) v)'!AJ14))</f>
        <v/>
      </c>
      <c r="AA89" s="1042" t="str">
        <f>IF($D89="","",IF('6. Medidas a) v)'!AK14="","Preencher",'6. Medidas a) v)'!AK14))</f>
        <v/>
      </c>
    </row>
    <row r="90" spans="2:27" x14ac:dyDescent="0.25">
      <c r="B90" s="1026" t="s">
        <v>547</v>
      </c>
      <c r="C90" s="1035" t="str">
        <f>IF('6. Medidas a) v)'!D15="","",'6. Medidas a) v)'!D15)</f>
        <v/>
      </c>
      <c r="D90" s="1037" t="str">
        <f>IF(C90="","",'6. Medidas a) v)'!Y15)</f>
        <v/>
      </c>
      <c r="E90" s="1037" t="str">
        <f>IF(C90="","",'6. Medidas a) v)'!Z15)</f>
        <v/>
      </c>
      <c r="F90" s="1037" t="str">
        <f t="shared" si="5"/>
        <v/>
      </c>
      <c r="G90" s="1035"/>
      <c r="H90" s="1035" t="s">
        <v>483</v>
      </c>
      <c r="I90" s="1036" t="s">
        <v>159</v>
      </c>
      <c r="J90" s="1037"/>
      <c r="K90" s="1037" t="str">
        <f>IF(C90="","",'6. Medidas a) v)'!AA15)</f>
        <v/>
      </c>
      <c r="L90" s="1038" t="str">
        <f t="shared" si="1"/>
        <v/>
      </c>
      <c r="M90" s="1038">
        <v>0</v>
      </c>
      <c r="N90" s="1038" t="str">
        <f>IF(C90="","",'6. Medidas a) v)'!AB15)</f>
        <v/>
      </c>
      <c r="O90" s="1036" t="str">
        <f>IF($D90="","",IF('6. Medidas a) v)'!AD15=0,"Preencher",'6. Medidas a) v)'!AD15))</f>
        <v/>
      </c>
      <c r="P90" s="1036" t="str">
        <f>IF($D90="","",IF('6. Medidas a) v)'!AE15=0,"Preencher",'6. Medidas a) v)'!AE15))</f>
        <v/>
      </c>
      <c r="Q90" s="1036" t="str">
        <f>IF($D90="","",IF('6. Medidas a) v)'!AF15=0,"Preencher",'6. Medidas a) v)'!AF15))</f>
        <v/>
      </c>
      <c r="R90" s="1036" t="str">
        <f>IF($D90="","",IF('6. Medidas a) v)'!AG15=0,"Preencher",'6. Medidas a) v)'!AG15))</f>
        <v/>
      </c>
      <c r="S90" s="1039"/>
      <c r="T90" s="1040" t="str">
        <f t="shared" si="2"/>
        <v/>
      </c>
      <c r="U90" s="1041" t="str">
        <f t="shared" si="3"/>
        <v/>
      </c>
      <c r="V90" s="1040" t="str">
        <f t="shared" si="4"/>
        <v/>
      </c>
      <c r="W90" s="1039"/>
      <c r="X90" s="1042" t="str">
        <f>IF($D90="","",IF('6. Medidas a) v)'!AH15="","Preencher",'6. Medidas a) v)'!AH15))</f>
        <v/>
      </c>
      <c r="Y90" s="1042" t="str">
        <f>IF($D90="","",IF('6. Medidas a) v)'!AI15="","Preencher",'6. Medidas a) v)'!AI15))</f>
        <v/>
      </c>
      <c r="Z90" s="1042" t="str">
        <f>IF($D90="","",IF('6. Medidas a) v)'!AJ15="","",'6. Medidas a) v)'!AJ15))</f>
        <v/>
      </c>
      <c r="AA90" s="1042" t="str">
        <f>IF($D90="","",IF('6. Medidas a) v)'!AK15="","Preencher",'6. Medidas a) v)'!AK15))</f>
        <v/>
      </c>
    </row>
    <row r="91" spans="2:27" x14ac:dyDescent="0.25">
      <c r="B91" s="1026" t="s">
        <v>547</v>
      </c>
      <c r="C91" s="1035" t="str">
        <f>IF('6. Medidas a) v)'!D16="","",'6. Medidas a) v)'!D16)</f>
        <v/>
      </c>
      <c r="D91" s="1037" t="str">
        <f>IF(C91="","",'6. Medidas a) v)'!Y16)</f>
        <v/>
      </c>
      <c r="E91" s="1037" t="str">
        <f>IF(C91="","",'6. Medidas a) v)'!Z16)</f>
        <v/>
      </c>
      <c r="F91" s="1037" t="str">
        <f t="shared" si="5"/>
        <v/>
      </c>
      <c r="G91" s="1035"/>
      <c r="H91" s="1035" t="s">
        <v>483</v>
      </c>
      <c r="I91" s="1036" t="s">
        <v>159</v>
      </c>
      <c r="J91" s="1037"/>
      <c r="K91" s="1037" t="str">
        <f>IF(C91="","",'6. Medidas a) v)'!AA16)</f>
        <v/>
      </c>
      <c r="L91" s="1038" t="str">
        <f t="shared" si="1"/>
        <v/>
      </c>
      <c r="M91" s="1038">
        <v>0</v>
      </c>
      <c r="N91" s="1038" t="str">
        <f>IF(C91="","",'6. Medidas a) v)'!AB16)</f>
        <v/>
      </c>
      <c r="O91" s="1036" t="str">
        <f>IF($D91="","",IF('6. Medidas a) v)'!AD16=0,"Preencher",'6. Medidas a) v)'!AD16))</f>
        <v/>
      </c>
      <c r="P91" s="1036" t="str">
        <f>IF($D91="","",IF('6. Medidas a) v)'!AE16=0,"Preencher",'6. Medidas a) v)'!AE16))</f>
        <v/>
      </c>
      <c r="Q91" s="1036" t="str">
        <f>IF($D91="","",IF('6. Medidas a) v)'!AF16=0,"Preencher",'6. Medidas a) v)'!AF16))</f>
        <v/>
      </c>
      <c r="R91" s="1036" t="str">
        <f>IF($D91="","",IF('6. Medidas a) v)'!AG16=0,"Preencher",'6. Medidas a) v)'!AG16))</f>
        <v/>
      </c>
      <c r="S91" s="1039"/>
      <c r="T91" s="1040" t="str">
        <f t="shared" si="2"/>
        <v/>
      </c>
      <c r="U91" s="1041" t="str">
        <f t="shared" si="3"/>
        <v/>
      </c>
      <c r="V91" s="1040" t="str">
        <f t="shared" si="4"/>
        <v/>
      </c>
      <c r="W91" s="1039"/>
      <c r="X91" s="1042" t="str">
        <f>IF($D91="","",IF('6. Medidas a) v)'!AH16="","Preencher",'6. Medidas a) v)'!AH16))</f>
        <v/>
      </c>
      <c r="Y91" s="1042" t="str">
        <f>IF($D91="","",IF('6. Medidas a) v)'!AI16="","Preencher",'6. Medidas a) v)'!AI16))</f>
        <v/>
      </c>
      <c r="Z91" s="1042" t="str">
        <f>IF($D91="","",IF('6. Medidas a) v)'!AJ16="","",'6. Medidas a) v)'!AJ16))</f>
        <v/>
      </c>
      <c r="AA91" s="1042" t="str">
        <f>IF($D91="","",IF('6. Medidas a) v)'!AK16="","Preencher",'6. Medidas a) v)'!AK16))</f>
        <v/>
      </c>
    </row>
    <row r="92" spans="2:27" x14ac:dyDescent="0.25">
      <c r="B92" s="1026" t="s">
        <v>547</v>
      </c>
      <c r="C92" s="1035" t="str">
        <f>IF('6. Medidas a) v)'!D17="","",'6. Medidas a) v)'!D17)</f>
        <v/>
      </c>
      <c r="D92" s="1037" t="str">
        <f>IF(C92="","",'6. Medidas a) v)'!Y17)</f>
        <v/>
      </c>
      <c r="E92" s="1037" t="str">
        <f>IF(C92="","",'6. Medidas a) v)'!Z17)</f>
        <v/>
      </c>
      <c r="F92" s="1037" t="str">
        <f t="shared" si="5"/>
        <v/>
      </c>
      <c r="G92" s="1035"/>
      <c r="H92" s="1035" t="s">
        <v>483</v>
      </c>
      <c r="I92" s="1036" t="s">
        <v>159</v>
      </c>
      <c r="J92" s="1037"/>
      <c r="K92" s="1037" t="str">
        <f>IF(C92="","",'6. Medidas a) v)'!AA17)</f>
        <v/>
      </c>
      <c r="L92" s="1038" t="str">
        <f t="shared" si="1"/>
        <v/>
      </c>
      <c r="M92" s="1038">
        <v>0</v>
      </c>
      <c r="N92" s="1038" t="str">
        <f>IF(C92="","",'6. Medidas a) v)'!AB17)</f>
        <v/>
      </c>
      <c r="O92" s="1036" t="str">
        <f>IF($D92="","",IF('6. Medidas a) v)'!AD17=0,"Preencher",'6. Medidas a) v)'!AD17))</f>
        <v/>
      </c>
      <c r="P92" s="1036" t="str">
        <f>IF($D92="","",IF('6. Medidas a) v)'!AE17=0,"Preencher",'6. Medidas a) v)'!AE17))</f>
        <v/>
      </c>
      <c r="Q92" s="1036" t="str">
        <f>IF($D92="","",IF('6. Medidas a) v)'!AF17=0,"Preencher",'6. Medidas a) v)'!AF17))</f>
        <v/>
      </c>
      <c r="R92" s="1036" t="str">
        <f>IF($D92="","",IF('6. Medidas a) v)'!AG17=0,"Preencher",'6. Medidas a) v)'!AG17))</f>
        <v/>
      </c>
      <c r="S92" s="1039"/>
      <c r="T92" s="1040" t="str">
        <f t="shared" si="2"/>
        <v/>
      </c>
      <c r="U92" s="1041" t="str">
        <f t="shared" si="3"/>
        <v/>
      </c>
      <c r="V92" s="1040" t="str">
        <f t="shared" si="4"/>
        <v/>
      </c>
      <c r="W92" s="1039"/>
      <c r="X92" s="1042" t="str">
        <f>IF($D92="","",IF('6. Medidas a) v)'!AH17="","Preencher",'6. Medidas a) v)'!AH17))</f>
        <v/>
      </c>
      <c r="Y92" s="1042" t="str">
        <f>IF($D92="","",IF('6. Medidas a) v)'!AI17="","Preencher",'6. Medidas a) v)'!AI17))</f>
        <v/>
      </c>
      <c r="Z92" s="1042" t="str">
        <f>IF($D92="","",IF('6. Medidas a) v)'!AJ17="","",'6. Medidas a) v)'!AJ17))</f>
        <v/>
      </c>
      <c r="AA92" s="1042" t="str">
        <f>IF($D92="","",IF('6. Medidas a) v)'!AK17="","Preencher",'6. Medidas a) v)'!AK17))</f>
        <v/>
      </c>
    </row>
    <row r="93" spans="2:27" x14ac:dyDescent="0.25">
      <c r="B93" s="1026" t="s">
        <v>547</v>
      </c>
      <c r="C93" s="1035" t="str">
        <f>IF('6. Medidas a) v)'!D18="","",'6. Medidas a) v)'!D18)</f>
        <v/>
      </c>
      <c r="D93" s="1037" t="str">
        <f>IF(C93="","",'6. Medidas a) v)'!Y18)</f>
        <v/>
      </c>
      <c r="E93" s="1037" t="str">
        <f>IF(C93="","",'6. Medidas a) v)'!Z18)</f>
        <v/>
      </c>
      <c r="F93" s="1037" t="str">
        <f t="shared" si="5"/>
        <v/>
      </c>
      <c r="G93" s="1035"/>
      <c r="H93" s="1035" t="s">
        <v>483</v>
      </c>
      <c r="I93" s="1036" t="s">
        <v>159</v>
      </c>
      <c r="J93" s="1037"/>
      <c r="K93" s="1037" t="str">
        <f>IF(C93="","",'6. Medidas a) v)'!AA18)</f>
        <v/>
      </c>
      <c r="L93" s="1038" t="str">
        <f t="shared" si="1"/>
        <v/>
      </c>
      <c r="M93" s="1038">
        <v>0</v>
      </c>
      <c r="N93" s="1038" t="str">
        <f>IF(C93="","",'6. Medidas a) v)'!AB18)</f>
        <v/>
      </c>
      <c r="O93" s="1036" t="str">
        <f>IF($D93="","",IF('6. Medidas a) v)'!AD18=0,"Preencher",'6. Medidas a) v)'!AD18))</f>
        <v/>
      </c>
      <c r="P93" s="1036" t="str">
        <f>IF($D93="","",IF('6. Medidas a) v)'!AE18=0,"Preencher",'6. Medidas a) v)'!AE18))</f>
        <v/>
      </c>
      <c r="Q93" s="1036" t="str">
        <f>IF($D93="","",IF('6. Medidas a) v)'!AF18=0,"Preencher",'6. Medidas a) v)'!AF18))</f>
        <v/>
      </c>
      <c r="R93" s="1036" t="str">
        <f>IF($D93="","",IF('6. Medidas a) v)'!AG18=0,"Preencher",'6. Medidas a) v)'!AG18))</f>
        <v/>
      </c>
      <c r="S93" s="1039"/>
      <c r="T93" s="1040" t="str">
        <f t="shared" si="2"/>
        <v/>
      </c>
      <c r="U93" s="1041" t="str">
        <f t="shared" si="3"/>
        <v/>
      </c>
      <c r="V93" s="1040" t="str">
        <f t="shared" si="4"/>
        <v/>
      </c>
      <c r="W93" s="1039"/>
      <c r="X93" s="1042" t="str">
        <f>IF($D93="","",IF('6. Medidas a) v)'!AH18="","Preencher",'6. Medidas a) v)'!AH18))</f>
        <v/>
      </c>
      <c r="Y93" s="1042" t="str">
        <f>IF($D93="","",IF('6. Medidas a) v)'!AI18="","Preencher",'6. Medidas a) v)'!AI18))</f>
        <v/>
      </c>
      <c r="Z93" s="1042" t="str">
        <f>IF($D93="","",IF('6. Medidas a) v)'!AJ18="","",'6. Medidas a) v)'!AJ18))</f>
        <v/>
      </c>
      <c r="AA93" s="1042" t="str">
        <f>IF($D93="","",IF('6. Medidas a) v)'!AK18="","Preencher",'6. Medidas a) v)'!AK18))</f>
        <v/>
      </c>
    </row>
    <row r="94" spans="2:27" x14ac:dyDescent="0.25">
      <c r="B94" s="1026" t="s">
        <v>547</v>
      </c>
      <c r="C94" s="1035" t="str">
        <f>IF('6. Medidas a) v)'!D19="","",'6. Medidas a) v)'!D19)</f>
        <v/>
      </c>
      <c r="D94" s="1037" t="str">
        <f>IF(C94="","",'6. Medidas a) v)'!Y19)</f>
        <v/>
      </c>
      <c r="E94" s="1037" t="str">
        <f>IF(C94="","",'6. Medidas a) v)'!Z19)</f>
        <v/>
      </c>
      <c r="F94" s="1037" t="str">
        <f t="shared" si="5"/>
        <v/>
      </c>
      <c r="G94" s="1035"/>
      <c r="H94" s="1035" t="s">
        <v>483</v>
      </c>
      <c r="I94" s="1036" t="s">
        <v>159</v>
      </c>
      <c r="J94" s="1037"/>
      <c r="K94" s="1037" t="str">
        <f>IF(C94="","",'6. Medidas a) v)'!AA19)</f>
        <v/>
      </c>
      <c r="L94" s="1038" t="str">
        <f t="shared" si="1"/>
        <v/>
      </c>
      <c r="M94" s="1038">
        <v>0</v>
      </c>
      <c r="N94" s="1038" t="str">
        <f>IF(C94="","",'6. Medidas a) v)'!AB19)</f>
        <v/>
      </c>
      <c r="O94" s="1036" t="str">
        <f>IF($D94="","",IF('6. Medidas a) v)'!AD19=0,"Preencher",'6. Medidas a) v)'!AD19))</f>
        <v/>
      </c>
      <c r="P94" s="1036" t="str">
        <f>IF($D94="","",IF('6. Medidas a) v)'!AE19=0,"Preencher",'6. Medidas a) v)'!AE19))</f>
        <v/>
      </c>
      <c r="Q94" s="1036" t="str">
        <f>IF($D94="","",IF('6. Medidas a) v)'!AF19=0,"Preencher",'6. Medidas a) v)'!AF19))</f>
        <v/>
      </c>
      <c r="R94" s="1036" t="str">
        <f>IF($D94="","",IF('6. Medidas a) v)'!AG19=0,"Preencher",'6. Medidas a) v)'!AG19))</f>
        <v/>
      </c>
      <c r="S94" s="1039"/>
      <c r="T94" s="1040" t="str">
        <f t="shared" si="2"/>
        <v/>
      </c>
      <c r="U94" s="1041" t="str">
        <f t="shared" si="3"/>
        <v/>
      </c>
      <c r="V94" s="1040" t="str">
        <f t="shared" si="4"/>
        <v/>
      </c>
      <c r="W94" s="1039"/>
      <c r="X94" s="1042" t="str">
        <f>IF($D94="","",IF('6. Medidas a) v)'!AH19="","Preencher",'6. Medidas a) v)'!AH19))</f>
        <v/>
      </c>
      <c r="Y94" s="1042" t="str">
        <f>IF($D94="","",IF('6. Medidas a) v)'!AI19="","Preencher",'6. Medidas a) v)'!AI19))</f>
        <v/>
      </c>
      <c r="Z94" s="1042" t="str">
        <f>IF($D94="","",IF('6. Medidas a) v)'!AJ19="","",'6. Medidas a) v)'!AJ19))</f>
        <v/>
      </c>
      <c r="AA94" s="1042" t="str">
        <f>IF($D94="","",IF('6. Medidas a) v)'!AK19="","Preencher",'6. Medidas a) v)'!AK19))</f>
        <v/>
      </c>
    </row>
    <row r="95" spans="2:27" x14ac:dyDescent="0.25">
      <c r="B95" s="1026" t="s">
        <v>547</v>
      </c>
      <c r="C95" s="1035" t="str">
        <f>IF('6. Medidas a) v)'!D20="","",'6. Medidas a) v)'!D20)</f>
        <v/>
      </c>
      <c r="D95" s="1037" t="str">
        <f>IF(C95="","",'6. Medidas a) v)'!Y20)</f>
        <v/>
      </c>
      <c r="E95" s="1037" t="str">
        <f>IF(C95="","",'6. Medidas a) v)'!Z20)</f>
        <v/>
      </c>
      <c r="F95" s="1037" t="str">
        <f t="shared" si="5"/>
        <v/>
      </c>
      <c r="G95" s="1035"/>
      <c r="H95" s="1035" t="s">
        <v>483</v>
      </c>
      <c r="I95" s="1036" t="s">
        <v>159</v>
      </c>
      <c r="J95" s="1037"/>
      <c r="K95" s="1037" t="str">
        <f>IF(C95="","",'6. Medidas a) v)'!AA20)</f>
        <v/>
      </c>
      <c r="L95" s="1038" t="str">
        <f t="shared" si="1"/>
        <v/>
      </c>
      <c r="M95" s="1038">
        <v>0</v>
      </c>
      <c r="N95" s="1038" t="str">
        <f>IF(C95="","",'6. Medidas a) v)'!AB20)</f>
        <v/>
      </c>
      <c r="O95" s="1036" t="str">
        <f>IF($D95="","",IF('6. Medidas a) v)'!AD20=0,"Preencher",'6. Medidas a) v)'!AD20))</f>
        <v/>
      </c>
      <c r="P95" s="1036" t="str">
        <f>IF($D95="","",IF('6. Medidas a) v)'!AE20=0,"Preencher",'6. Medidas a) v)'!AE20))</f>
        <v/>
      </c>
      <c r="Q95" s="1036" t="str">
        <f>IF($D95="","",IF('6. Medidas a) v)'!AF20=0,"Preencher",'6. Medidas a) v)'!AF20))</f>
        <v/>
      </c>
      <c r="R95" s="1036" t="str">
        <f>IF($D95="","",IF('6. Medidas a) v)'!AG20=0,"Preencher",'6. Medidas a) v)'!AG20))</f>
        <v/>
      </c>
      <c r="S95" s="1039"/>
      <c r="T95" s="1040" t="str">
        <f t="shared" si="2"/>
        <v/>
      </c>
      <c r="U95" s="1041" t="str">
        <f t="shared" si="3"/>
        <v/>
      </c>
      <c r="V95" s="1040" t="str">
        <f t="shared" si="4"/>
        <v/>
      </c>
      <c r="W95" s="1039"/>
      <c r="X95" s="1042" t="str">
        <f>IF($D95="","",IF('6. Medidas a) v)'!AH20="","Preencher",'6. Medidas a) v)'!AH20))</f>
        <v/>
      </c>
      <c r="Y95" s="1042" t="str">
        <f>IF($D95="","",IF('6. Medidas a) v)'!AI20="","Preencher",'6. Medidas a) v)'!AI20))</f>
        <v/>
      </c>
      <c r="Z95" s="1042" t="str">
        <f>IF($D95="","",IF('6. Medidas a) v)'!AJ20="","",'6. Medidas a) v)'!AJ20))</f>
        <v/>
      </c>
      <c r="AA95" s="1042" t="str">
        <f>IF($D95="","",IF('6. Medidas a) v)'!AK20="","Preencher",'6. Medidas a) v)'!AK20))</f>
        <v/>
      </c>
    </row>
    <row r="96" spans="2:27" x14ac:dyDescent="0.25">
      <c r="B96" s="1026" t="s">
        <v>547</v>
      </c>
      <c r="C96" s="1035" t="str">
        <f>IF('6. Medidas a) v)'!D21="","",'6. Medidas a) v)'!D21)</f>
        <v/>
      </c>
      <c r="D96" s="1037" t="str">
        <f>IF(C96="","",'6. Medidas a) v)'!Y21)</f>
        <v/>
      </c>
      <c r="E96" s="1037" t="str">
        <f>IF(C96="","",'6. Medidas a) v)'!Z21)</f>
        <v/>
      </c>
      <c r="F96" s="1037" t="str">
        <f t="shared" si="5"/>
        <v/>
      </c>
      <c r="G96" s="1035"/>
      <c r="H96" s="1035" t="s">
        <v>483</v>
      </c>
      <c r="I96" s="1036" t="s">
        <v>159</v>
      </c>
      <c r="J96" s="1037"/>
      <c r="K96" s="1037" t="str">
        <f>IF(C96="","",'6. Medidas a) v)'!AA21)</f>
        <v/>
      </c>
      <c r="L96" s="1038" t="str">
        <f t="shared" si="1"/>
        <v/>
      </c>
      <c r="M96" s="1038">
        <v>0</v>
      </c>
      <c r="N96" s="1038" t="str">
        <f>IF(C96="","",'6. Medidas a) v)'!AB21)</f>
        <v/>
      </c>
      <c r="O96" s="1036" t="str">
        <f>IF($D96="","",IF('6. Medidas a) v)'!AD21=0,"Preencher",'6. Medidas a) v)'!AD21))</f>
        <v/>
      </c>
      <c r="P96" s="1036" t="str">
        <f>IF($D96="","",IF('6. Medidas a) v)'!AE21=0,"Preencher",'6. Medidas a) v)'!AE21))</f>
        <v/>
      </c>
      <c r="Q96" s="1036" t="str">
        <f>IF($D96="","",IF('6. Medidas a) v)'!AF21=0,"Preencher",'6. Medidas a) v)'!AF21))</f>
        <v/>
      </c>
      <c r="R96" s="1036" t="str">
        <f>IF($D96="","",IF('6. Medidas a) v)'!AG21=0,"Preencher",'6. Medidas a) v)'!AG21))</f>
        <v/>
      </c>
      <c r="S96" s="1039"/>
      <c r="T96" s="1040" t="str">
        <f t="shared" si="2"/>
        <v/>
      </c>
      <c r="U96" s="1041" t="str">
        <f t="shared" si="3"/>
        <v/>
      </c>
      <c r="V96" s="1040" t="str">
        <f t="shared" si="4"/>
        <v/>
      </c>
      <c r="W96" s="1039"/>
      <c r="X96" s="1042" t="str">
        <f>IF($D96="","",IF('6. Medidas a) v)'!AH21="","Preencher",'6. Medidas a) v)'!AH21))</f>
        <v/>
      </c>
      <c r="Y96" s="1042" t="str">
        <f>IF($D96="","",IF('6. Medidas a) v)'!AI21="","Preencher",'6. Medidas a) v)'!AI21))</f>
        <v/>
      </c>
      <c r="Z96" s="1042" t="str">
        <f>IF($D96="","",IF('6. Medidas a) v)'!AJ21="","",'6. Medidas a) v)'!AJ21))</f>
        <v/>
      </c>
      <c r="AA96" s="1042" t="str">
        <f>IF($D96="","",IF('6. Medidas a) v)'!AK21="","Preencher",'6. Medidas a) v)'!AK21))</f>
        <v/>
      </c>
    </row>
    <row r="97" spans="2:27" x14ac:dyDescent="0.25">
      <c r="C97" s="1216"/>
      <c r="D97" s="1217"/>
      <c r="E97" s="1217"/>
      <c r="F97" s="1217"/>
      <c r="G97" s="1216"/>
      <c r="H97" s="1216"/>
      <c r="I97" s="1218"/>
      <c r="J97" s="1217"/>
      <c r="K97" s="1217"/>
      <c r="L97" s="1217"/>
      <c r="M97" s="1217"/>
      <c r="N97" s="1217"/>
      <c r="O97" s="1218"/>
      <c r="P97" s="1218"/>
      <c r="Q97" s="1218"/>
      <c r="R97" s="1218"/>
      <c r="S97" s="1219"/>
      <c r="T97" s="1220"/>
      <c r="U97" s="1221"/>
      <c r="V97" s="1220"/>
      <c r="W97" s="1219"/>
      <c r="X97" s="1222"/>
      <c r="Y97" s="1222"/>
      <c r="Z97" s="1222"/>
      <c r="AA97" s="1222"/>
    </row>
    <row r="98" spans="2:27" x14ac:dyDescent="0.25">
      <c r="B98" s="1045" t="s">
        <v>548</v>
      </c>
      <c r="C98" s="1035" t="str">
        <f>IF('7. Medidas b) i)'!D12="","",'7. Medidas b) i)'!D12)</f>
        <v/>
      </c>
      <c r="D98" s="1037" t="str">
        <f>IF(C98="","",'7. Medidas b) i)'!Z12)</f>
        <v/>
      </c>
      <c r="E98" s="1037" t="str">
        <f>IF(C98="","",'7. Medidas b) i)'!AA12)</f>
        <v/>
      </c>
      <c r="F98" s="1037" t="str">
        <f t="shared" si="5"/>
        <v/>
      </c>
      <c r="G98" s="1035"/>
      <c r="H98" s="1035" t="s">
        <v>483</v>
      </c>
      <c r="I98" s="1036" t="s">
        <v>159</v>
      </c>
      <c r="J98" s="1037"/>
      <c r="K98" s="1037" t="str">
        <f>IF(C98="","",'7. Medidas b) i)'!AB12)</f>
        <v/>
      </c>
      <c r="L98" s="1038" t="str">
        <f t="shared" si="1"/>
        <v/>
      </c>
      <c r="M98" s="1038">
        <v>0</v>
      </c>
      <c r="N98" s="1038" t="str">
        <f>IF(C98="","",'7. Medidas b) i)'!AC12)</f>
        <v/>
      </c>
      <c r="O98" s="1036" t="str">
        <f>IF($D98="","",IF('7. Medidas b) i)'!AE12=0,"Preencher",'7. Medidas b) i)'!AE12))</f>
        <v/>
      </c>
      <c r="P98" s="1036" t="str">
        <f>IF($D98="","",IF('7. Medidas b) i)'!AF12=0,"Preencher",'7. Medidas b) i)'!AF12))</f>
        <v/>
      </c>
      <c r="Q98" s="1036" t="str">
        <f>IF($D98="","",IF('7. Medidas b) i)'!AG12=0,"Preencher",'7. Medidas b) i)'!AG12))</f>
        <v/>
      </c>
      <c r="R98" s="1036" t="str">
        <f>IF($D98="","",IF('7. Medidas b) i)'!AH12=0,"Preencher",'7. Medidas b) i)'!AH12))</f>
        <v/>
      </c>
      <c r="S98" s="1039"/>
      <c r="T98" s="1040" t="str">
        <f t="shared" si="2"/>
        <v/>
      </c>
      <c r="U98" s="1041" t="str">
        <f t="shared" si="3"/>
        <v/>
      </c>
      <c r="V98" s="1040" t="str">
        <f t="shared" si="4"/>
        <v/>
      </c>
      <c r="W98" s="1039"/>
      <c r="X98" s="1042" t="str">
        <f>IF($D98="","",IF('7. Medidas b) i)'!AI12="","Preencher",'7. Medidas b) i)'!AI12))</f>
        <v/>
      </c>
      <c r="Y98" s="1042" t="str">
        <f>IF($D98="","",IF('7. Medidas b) i)'!AJ12="","Preencher",'7. Medidas b) i)'!AJ12))</f>
        <v/>
      </c>
      <c r="Z98" s="1042" t="str">
        <f>IF($D98="","",IF('7. Medidas b) i)'!AK12="","",'7. Medidas b) i)'!AK12))</f>
        <v/>
      </c>
      <c r="AA98" s="1042" t="str">
        <f>IF($D98="","",IF('7. Medidas b) i)'!AL12="","Preencher",'7. Medidas b) i)'!AL12))</f>
        <v/>
      </c>
    </row>
    <row r="99" spans="2:27" x14ac:dyDescent="0.25">
      <c r="B99" s="1045" t="s">
        <v>548</v>
      </c>
      <c r="C99" s="1035" t="str">
        <f>IF('7. Medidas b) i)'!D13="","",'7. Medidas b) i)'!D13)</f>
        <v/>
      </c>
      <c r="D99" s="1037" t="str">
        <f>IF(C99="","",'7. Medidas b) i)'!Z13)</f>
        <v/>
      </c>
      <c r="E99" s="1037" t="str">
        <f>IF(C99="","",'7. Medidas b) i)'!AA13)</f>
        <v/>
      </c>
      <c r="F99" s="1037" t="str">
        <f t="shared" si="5"/>
        <v/>
      </c>
      <c r="G99" s="1035"/>
      <c r="H99" s="1035" t="s">
        <v>483</v>
      </c>
      <c r="I99" s="1036" t="s">
        <v>159</v>
      </c>
      <c r="J99" s="1037"/>
      <c r="K99" s="1037" t="str">
        <f>IF(C99="","",'7. Medidas b) i)'!AB13)</f>
        <v/>
      </c>
      <c r="L99" s="1038" t="str">
        <f t="shared" si="1"/>
        <v/>
      </c>
      <c r="M99" s="1038">
        <v>0</v>
      </c>
      <c r="N99" s="1038" t="str">
        <f>IF(C99="","",'7. Medidas b) i)'!AC13)</f>
        <v/>
      </c>
      <c r="O99" s="1036" t="str">
        <f>IF($D99="","",IF('7. Medidas b) i)'!AE13=0,"Preencher",'7. Medidas b) i)'!AE13))</f>
        <v/>
      </c>
      <c r="P99" s="1036" t="str">
        <f>IF($D99="","",IF('7. Medidas b) i)'!AF13=0,"Preencher",'7. Medidas b) i)'!AF13))</f>
        <v/>
      </c>
      <c r="Q99" s="1036" t="str">
        <f>IF($D99="","",IF('7. Medidas b) i)'!AG13=0,"Preencher",'7. Medidas b) i)'!AG13))</f>
        <v/>
      </c>
      <c r="R99" s="1036" t="str">
        <f>IF($D99="","",IF('7. Medidas b) i)'!AH13=0,"Preencher",'7. Medidas b) i)'!AH13))</f>
        <v/>
      </c>
      <c r="S99" s="1039"/>
      <c r="T99" s="1040" t="str">
        <f t="shared" si="2"/>
        <v/>
      </c>
      <c r="U99" s="1041" t="str">
        <f t="shared" si="3"/>
        <v/>
      </c>
      <c r="V99" s="1040" t="str">
        <f t="shared" si="4"/>
        <v/>
      </c>
      <c r="W99" s="1039"/>
      <c r="X99" s="1042" t="str">
        <f>IF($D99="","",IF('7. Medidas b) i)'!AI13="","Preencher",'7. Medidas b) i)'!AI13))</f>
        <v/>
      </c>
      <c r="Y99" s="1042" t="str">
        <f>IF($D99="","",IF('7. Medidas b) i)'!AJ13="","Preencher",'7. Medidas b) i)'!AJ13))</f>
        <v/>
      </c>
      <c r="Z99" s="1042" t="str">
        <f>IF($D99="","",IF('7. Medidas b) i)'!AK13="","",'7. Medidas b) i)'!AK13))</f>
        <v/>
      </c>
      <c r="AA99" s="1042" t="str">
        <f>IF($D99="","",IF('7. Medidas b) i)'!AL13="","Preencher",'7. Medidas b) i)'!AL13))</f>
        <v/>
      </c>
    </row>
    <row r="100" spans="2:27" x14ac:dyDescent="0.25">
      <c r="B100" s="1045" t="s">
        <v>548</v>
      </c>
      <c r="C100" s="1035" t="str">
        <f>IF('7. Medidas b) i)'!D14="","",'7. Medidas b) i)'!D14)</f>
        <v/>
      </c>
      <c r="D100" s="1037" t="str">
        <f>IF(C100="","",'7. Medidas b) i)'!Z14)</f>
        <v/>
      </c>
      <c r="E100" s="1037" t="str">
        <f>IF(C100="","",'7. Medidas b) i)'!AA14)</f>
        <v/>
      </c>
      <c r="F100" s="1037" t="str">
        <f t="shared" si="5"/>
        <v/>
      </c>
      <c r="G100" s="1035"/>
      <c r="H100" s="1035" t="s">
        <v>483</v>
      </c>
      <c r="I100" s="1036" t="s">
        <v>159</v>
      </c>
      <c r="J100" s="1037"/>
      <c r="K100" s="1037" t="str">
        <f>IF(C100="","",'7. Medidas b) i)'!AB14)</f>
        <v/>
      </c>
      <c r="L100" s="1038" t="str">
        <f t="shared" si="1"/>
        <v/>
      </c>
      <c r="M100" s="1038">
        <v>0</v>
      </c>
      <c r="N100" s="1038" t="str">
        <f>IF(C100="","",'7. Medidas b) i)'!AC14)</f>
        <v/>
      </c>
      <c r="O100" s="1036" t="str">
        <f>IF($D100="","",IF('7. Medidas b) i)'!AE14=0,"Preencher",'7. Medidas b) i)'!AE14))</f>
        <v/>
      </c>
      <c r="P100" s="1036" t="str">
        <f>IF($D100="","",IF('7. Medidas b) i)'!AF14=0,"Preencher",'7. Medidas b) i)'!AF14))</f>
        <v/>
      </c>
      <c r="Q100" s="1036" t="str">
        <f>IF($D100="","",IF('7. Medidas b) i)'!AG14=0,"Preencher",'7. Medidas b) i)'!AG14))</f>
        <v/>
      </c>
      <c r="R100" s="1036" t="str">
        <f>IF($D100="","",IF('7. Medidas b) i)'!AH14=0,"Preencher",'7. Medidas b) i)'!AH14))</f>
        <v/>
      </c>
      <c r="S100" s="1039"/>
      <c r="T100" s="1040" t="str">
        <f t="shared" si="2"/>
        <v/>
      </c>
      <c r="U100" s="1041" t="str">
        <f t="shared" si="3"/>
        <v/>
      </c>
      <c r="V100" s="1040" t="str">
        <f t="shared" si="4"/>
        <v/>
      </c>
      <c r="W100" s="1039"/>
      <c r="X100" s="1042" t="str">
        <f>IF($D100="","",IF('7. Medidas b) i)'!AI14="","Preencher",'7. Medidas b) i)'!AI14))</f>
        <v/>
      </c>
      <c r="Y100" s="1042" t="str">
        <f>IF($D100="","",IF('7. Medidas b) i)'!AJ14="","Preencher",'7. Medidas b) i)'!AJ14))</f>
        <v/>
      </c>
      <c r="Z100" s="1042" t="str">
        <f>IF($D100="","",IF('7. Medidas b) i)'!AK14="","",'7. Medidas b) i)'!AK14))</f>
        <v/>
      </c>
      <c r="AA100" s="1042" t="str">
        <f>IF($D100="","",IF('7. Medidas b) i)'!AL14="","Preencher",'7. Medidas b) i)'!AL14))</f>
        <v/>
      </c>
    </row>
    <row r="101" spans="2:27" x14ac:dyDescent="0.25">
      <c r="B101" s="1045" t="s">
        <v>548</v>
      </c>
      <c r="C101" s="1035" t="str">
        <f>IF('7. Medidas b) i)'!D15="","",'7. Medidas b) i)'!D15)</f>
        <v/>
      </c>
      <c r="D101" s="1037" t="str">
        <f>IF(C101="","",'7. Medidas b) i)'!Z15)</f>
        <v/>
      </c>
      <c r="E101" s="1037" t="str">
        <f>IF(C101="","",'7. Medidas b) i)'!AA15)</f>
        <v/>
      </c>
      <c r="F101" s="1037" t="str">
        <f t="shared" si="5"/>
        <v/>
      </c>
      <c r="G101" s="1035"/>
      <c r="H101" s="1035" t="s">
        <v>483</v>
      </c>
      <c r="I101" s="1036" t="s">
        <v>159</v>
      </c>
      <c r="J101" s="1037"/>
      <c r="K101" s="1037" t="str">
        <f>IF(C101="","",'7. Medidas b) i)'!AB15)</f>
        <v/>
      </c>
      <c r="L101" s="1038" t="str">
        <f t="shared" si="1"/>
        <v/>
      </c>
      <c r="M101" s="1038">
        <v>0</v>
      </c>
      <c r="N101" s="1038" t="str">
        <f>IF(C101="","",'7. Medidas b) i)'!AC15)</f>
        <v/>
      </c>
      <c r="O101" s="1036" t="str">
        <f>IF($D101="","",IF('7. Medidas b) i)'!AE15=0,"Preencher",'7. Medidas b) i)'!AE15))</f>
        <v/>
      </c>
      <c r="P101" s="1036" t="str">
        <f>IF($D101="","",IF('7. Medidas b) i)'!AF15=0,"Preencher",'7. Medidas b) i)'!AF15))</f>
        <v/>
      </c>
      <c r="Q101" s="1036" t="str">
        <f>IF($D101="","",IF('7. Medidas b) i)'!AG15=0,"Preencher",'7. Medidas b) i)'!AG15))</f>
        <v/>
      </c>
      <c r="R101" s="1036" t="str">
        <f>IF($D101="","",IF('7. Medidas b) i)'!AH15=0,"Preencher",'7. Medidas b) i)'!AH15))</f>
        <v/>
      </c>
      <c r="S101" s="1039"/>
      <c r="T101" s="1040" t="str">
        <f t="shared" si="2"/>
        <v/>
      </c>
      <c r="U101" s="1041" t="str">
        <f t="shared" si="3"/>
        <v/>
      </c>
      <c r="V101" s="1040" t="str">
        <f t="shared" si="4"/>
        <v/>
      </c>
      <c r="W101" s="1039"/>
      <c r="X101" s="1042" t="str">
        <f>IF($D101="","",IF('7. Medidas b) i)'!AI15="","Preencher",'7. Medidas b) i)'!AI15))</f>
        <v/>
      </c>
      <c r="Y101" s="1042" t="str">
        <f>IF($D101="","",IF('7. Medidas b) i)'!AJ15="","Preencher",'7. Medidas b) i)'!AJ15))</f>
        <v/>
      </c>
      <c r="Z101" s="1042" t="str">
        <f>IF($D101="","",IF('7. Medidas b) i)'!AK15="","",'7. Medidas b) i)'!AK15))</f>
        <v/>
      </c>
      <c r="AA101" s="1042" t="str">
        <f>IF($D101="","",IF('7. Medidas b) i)'!AL15="","Preencher",'7. Medidas b) i)'!AL15))</f>
        <v/>
      </c>
    </row>
    <row r="102" spans="2:27" x14ac:dyDescent="0.25">
      <c r="B102" s="1045" t="s">
        <v>548</v>
      </c>
      <c r="C102" s="1035" t="str">
        <f>IF('7. Medidas b) i)'!D16="","",'7. Medidas b) i)'!D16)</f>
        <v/>
      </c>
      <c r="D102" s="1037" t="str">
        <f>IF(C102="","",'7. Medidas b) i)'!Z16)</f>
        <v/>
      </c>
      <c r="E102" s="1037" t="str">
        <f>IF(C102="","",'7. Medidas b) i)'!AA16)</f>
        <v/>
      </c>
      <c r="F102" s="1037" t="str">
        <f t="shared" si="5"/>
        <v/>
      </c>
      <c r="G102" s="1035"/>
      <c r="H102" s="1035" t="s">
        <v>483</v>
      </c>
      <c r="I102" s="1036" t="s">
        <v>159</v>
      </c>
      <c r="J102" s="1037"/>
      <c r="K102" s="1037" t="str">
        <f>IF(C102="","",'7. Medidas b) i)'!AB16)</f>
        <v/>
      </c>
      <c r="L102" s="1038" t="str">
        <f t="shared" si="1"/>
        <v/>
      </c>
      <c r="M102" s="1038">
        <v>0</v>
      </c>
      <c r="N102" s="1038" t="str">
        <f>IF(C102="","",'7. Medidas b) i)'!AC16)</f>
        <v/>
      </c>
      <c r="O102" s="1036" t="str">
        <f>IF($D102="","",IF('7. Medidas b) i)'!AE16=0,"Preencher",'7. Medidas b) i)'!AE16))</f>
        <v/>
      </c>
      <c r="P102" s="1036" t="str">
        <f>IF($D102="","",IF('7. Medidas b) i)'!AF16=0,"Preencher",'7. Medidas b) i)'!AF16))</f>
        <v/>
      </c>
      <c r="Q102" s="1036" t="str">
        <f>IF($D102="","",IF('7. Medidas b) i)'!AG16=0,"Preencher",'7. Medidas b) i)'!AG16))</f>
        <v/>
      </c>
      <c r="R102" s="1036" t="str">
        <f>IF($D102="","",IF('7. Medidas b) i)'!AH16=0,"Preencher",'7. Medidas b) i)'!AH16))</f>
        <v/>
      </c>
      <c r="S102" s="1039"/>
      <c r="T102" s="1040" t="str">
        <f t="shared" si="2"/>
        <v/>
      </c>
      <c r="U102" s="1041" t="str">
        <f t="shared" si="3"/>
        <v/>
      </c>
      <c r="V102" s="1040" t="str">
        <f t="shared" si="4"/>
        <v/>
      </c>
      <c r="W102" s="1039"/>
      <c r="X102" s="1042" t="str">
        <f>IF($D102="","",IF('7. Medidas b) i)'!AI16="","Preencher",'7. Medidas b) i)'!AI16))</f>
        <v/>
      </c>
      <c r="Y102" s="1042" t="str">
        <f>IF($D102="","",IF('7. Medidas b) i)'!AJ16="","Preencher",'7. Medidas b) i)'!AJ16))</f>
        <v/>
      </c>
      <c r="Z102" s="1042" t="str">
        <f>IF($D102="","",IF('7. Medidas b) i)'!AK16="","",'7. Medidas b) i)'!AK16))</f>
        <v/>
      </c>
      <c r="AA102" s="1042" t="str">
        <f>IF($D102="","",IF('7. Medidas b) i)'!AL16="","Preencher",'7. Medidas b) i)'!AL16))</f>
        <v/>
      </c>
    </row>
    <row r="103" spans="2:27" x14ac:dyDescent="0.25">
      <c r="B103" s="1045" t="s">
        <v>548</v>
      </c>
      <c r="C103" s="1035" t="str">
        <f>IF('7. Medidas b) i)'!D17="","",'7. Medidas b) i)'!D17)</f>
        <v/>
      </c>
      <c r="D103" s="1037" t="str">
        <f>IF(C103="","",'7. Medidas b) i)'!Z17)</f>
        <v/>
      </c>
      <c r="E103" s="1037" t="str">
        <f>IF(C103="","",'7. Medidas b) i)'!AA17)</f>
        <v/>
      </c>
      <c r="F103" s="1037" t="str">
        <f t="shared" si="5"/>
        <v/>
      </c>
      <c r="G103" s="1035"/>
      <c r="H103" s="1035" t="s">
        <v>483</v>
      </c>
      <c r="I103" s="1036" t="s">
        <v>159</v>
      </c>
      <c r="J103" s="1037"/>
      <c r="K103" s="1037" t="str">
        <f>IF(C103="","",'7. Medidas b) i)'!AB17)</f>
        <v/>
      </c>
      <c r="L103" s="1038" t="str">
        <f t="shared" si="1"/>
        <v/>
      </c>
      <c r="M103" s="1038">
        <v>0</v>
      </c>
      <c r="N103" s="1038" t="str">
        <f>IF(C103="","",'7. Medidas b) i)'!AC17)</f>
        <v/>
      </c>
      <c r="O103" s="1036" t="str">
        <f>IF($D103="","",IF('7. Medidas b) i)'!AE17=0,"Preencher",'7. Medidas b) i)'!AE17))</f>
        <v/>
      </c>
      <c r="P103" s="1036" t="str">
        <f>IF($D103="","",IF('7. Medidas b) i)'!AF17=0,"Preencher",'7. Medidas b) i)'!AF17))</f>
        <v/>
      </c>
      <c r="Q103" s="1036" t="str">
        <f>IF($D103="","",IF('7. Medidas b) i)'!AG17=0,"Preencher",'7. Medidas b) i)'!AG17))</f>
        <v/>
      </c>
      <c r="R103" s="1036" t="str">
        <f>IF($D103="","",IF('7. Medidas b) i)'!AH17=0,"Preencher",'7. Medidas b) i)'!AH17))</f>
        <v/>
      </c>
      <c r="S103" s="1039"/>
      <c r="T103" s="1040" t="str">
        <f t="shared" si="2"/>
        <v/>
      </c>
      <c r="U103" s="1041" t="str">
        <f t="shared" si="3"/>
        <v/>
      </c>
      <c r="V103" s="1040" t="str">
        <f t="shared" si="4"/>
        <v/>
      </c>
      <c r="W103" s="1039"/>
      <c r="X103" s="1042" t="str">
        <f>IF($D103="","",IF('7. Medidas b) i)'!AI17="","Preencher",'7. Medidas b) i)'!AI17))</f>
        <v/>
      </c>
      <c r="Y103" s="1042" t="str">
        <f>IF($D103="","",IF('7. Medidas b) i)'!AJ17="","Preencher",'7. Medidas b) i)'!AJ17))</f>
        <v/>
      </c>
      <c r="Z103" s="1042" t="str">
        <f>IF($D103="","",IF('7. Medidas b) i)'!AK17="","",'7. Medidas b) i)'!AK17))</f>
        <v/>
      </c>
      <c r="AA103" s="1042" t="str">
        <f>IF($D103="","",IF('7. Medidas b) i)'!AL17="","Preencher",'7. Medidas b) i)'!AL17))</f>
        <v/>
      </c>
    </row>
    <row r="104" spans="2:27" x14ac:dyDescent="0.25">
      <c r="B104" s="1045" t="s">
        <v>548</v>
      </c>
      <c r="C104" s="1035" t="str">
        <f>IF('7. Medidas b) i)'!D18="","",'7. Medidas b) i)'!D18)</f>
        <v/>
      </c>
      <c r="D104" s="1037" t="str">
        <f>IF(C104="","",'7. Medidas b) i)'!Z18)</f>
        <v/>
      </c>
      <c r="E104" s="1037" t="str">
        <f>IF(C104="","",'7. Medidas b) i)'!AA18)</f>
        <v/>
      </c>
      <c r="F104" s="1037" t="str">
        <f t="shared" si="5"/>
        <v/>
      </c>
      <c r="G104" s="1035"/>
      <c r="H104" s="1035" t="s">
        <v>483</v>
      </c>
      <c r="I104" s="1036" t="s">
        <v>159</v>
      </c>
      <c r="J104" s="1037"/>
      <c r="K104" s="1037" t="str">
        <f>IF(C104="","",'7. Medidas b) i)'!AB18)</f>
        <v/>
      </c>
      <c r="L104" s="1038" t="str">
        <f t="shared" si="1"/>
        <v/>
      </c>
      <c r="M104" s="1038">
        <v>0</v>
      </c>
      <c r="N104" s="1038" t="str">
        <f>IF(C104="","",'7. Medidas b) i)'!AC18)</f>
        <v/>
      </c>
      <c r="O104" s="1036" t="str">
        <f>IF($D104="","",IF('7. Medidas b) i)'!AE18=0,"Preencher",'7. Medidas b) i)'!AE18))</f>
        <v/>
      </c>
      <c r="P104" s="1036" t="str">
        <f>IF($D104="","",IF('7. Medidas b) i)'!AF18=0,"Preencher",'7. Medidas b) i)'!AF18))</f>
        <v/>
      </c>
      <c r="Q104" s="1036" t="str">
        <f>IF($D104="","",IF('7. Medidas b) i)'!AG18=0,"Preencher",'7. Medidas b) i)'!AG18))</f>
        <v/>
      </c>
      <c r="R104" s="1036" t="str">
        <f>IF($D104="","",IF('7. Medidas b) i)'!AH18=0,"Preencher",'7. Medidas b) i)'!AH18))</f>
        <v/>
      </c>
      <c r="S104" s="1039"/>
      <c r="T104" s="1040" t="str">
        <f t="shared" si="2"/>
        <v/>
      </c>
      <c r="U104" s="1041" t="str">
        <f t="shared" si="3"/>
        <v/>
      </c>
      <c r="V104" s="1040" t="str">
        <f t="shared" si="4"/>
        <v/>
      </c>
      <c r="W104" s="1039"/>
      <c r="X104" s="1042" t="str">
        <f>IF($D104="","",IF('7. Medidas b) i)'!AI18="","Preencher",'7. Medidas b) i)'!AI18))</f>
        <v/>
      </c>
      <c r="Y104" s="1042" t="str">
        <f>IF($D104="","",IF('7. Medidas b) i)'!AJ18="","Preencher",'7. Medidas b) i)'!AJ18))</f>
        <v/>
      </c>
      <c r="Z104" s="1042" t="str">
        <f>IF($D104="","",IF('7. Medidas b) i)'!AK18="","",'7. Medidas b) i)'!AK18))</f>
        <v/>
      </c>
      <c r="AA104" s="1042" t="str">
        <f>IF($D104="","",IF('7. Medidas b) i)'!AL18="","Preencher",'7. Medidas b) i)'!AL18))</f>
        <v/>
      </c>
    </row>
    <row r="105" spans="2:27" x14ac:dyDescent="0.25">
      <c r="B105" s="1045" t="s">
        <v>548</v>
      </c>
      <c r="C105" s="1035" t="str">
        <f>IF('7. Medidas b) i)'!D19="","",'7. Medidas b) i)'!D19)</f>
        <v/>
      </c>
      <c r="D105" s="1037" t="str">
        <f>IF(C105="","",'7. Medidas b) i)'!Z19)</f>
        <v/>
      </c>
      <c r="E105" s="1037" t="str">
        <f>IF(C105="","",'7. Medidas b) i)'!AA19)</f>
        <v/>
      </c>
      <c r="F105" s="1037" t="str">
        <f t="shared" si="5"/>
        <v/>
      </c>
      <c r="G105" s="1035"/>
      <c r="H105" s="1035" t="s">
        <v>483</v>
      </c>
      <c r="I105" s="1036" t="s">
        <v>159</v>
      </c>
      <c r="J105" s="1037"/>
      <c r="K105" s="1037" t="str">
        <f>IF(C105="","",'7. Medidas b) i)'!AB19)</f>
        <v/>
      </c>
      <c r="L105" s="1038" t="str">
        <f t="shared" si="1"/>
        <v/>
      </c>
      <c r="M105" s="1038">
        <v>0</v>
      </c>
      <c r="N105" s="1038" t="str">
        <f>IF(C105="","",'7. Medidas b) i)'!AC19)</f>
        <v/>
      </c>
      <c r="O105" s="1036" t="str">
        <f>IF($D105="","",IF('7. Medidas b) i)'!AE19=0,"Preencher",'7. Medidas b) i)'!AE19))</f>
        <v/>
      </c>
      <c r="P105" s="1036" t="str">
        <f>IF($D105="","",IF('7. Medidas b) i)'!AF19=0,"Preencher",'7. Medidas b) i)'!AF19))</f>
        <v/>
      </c>
      <c r="Q105" s="1036" t="str">
        <f>IF($D105="","",IF('7. Medidas b) i)'!AG19=0,"Preencher",'7. Medidas b) i)'!AG19))</f>
        <v/>
      </c>
      <c r="R105" s="1036" t="str">
        <f>IF($D105="","",IF('7. Medidas b) i)'!AH19=0,"Preencher",'7. Medidas b) i)'!AH19))</f>
        <v/>
      </c>
      <c r="S105" s="1039"/>
      <c r="T105" s="1040" t="str">
        <f t="shared" si="2"/>
        <v/>
      </c>
      <c r="U105" s="1041" t="str">
        <f t="shared" si="3"/>
        <v/>
      </c>
      <c r="V105" s="1040" t="str">
        <f t="shared" si="4"/>
        <v/>
      </c>
      <c r="W105" s="1039"/>
      <c r="X105" s="1042" t="str">
        <f>IF($D105="","",IF('7. Medidas b) i)'!AI19="","Preencher",'7. Medidas b) i)'!AI19))</f>
        <v/>
      </c>
      <c r="Y105" s="1042" t="str">
        <f>IF($D105="","",IF('7. Medidas b) i)'!AJ19="","Preencher",'7. Medidas b) i)'!AJ19))</f>
        <v/>
      </c>
      <c r="Z105" s="1042" t="str">
        <f>IF($D105="","",IF('7. Medidas b) i)'!AK19="","",'7. Medidas b) i)'!AK19))</f>
        <v/>
      </c>
      <c r="AA105" s="1042" t="str">
        <f>IF($D105="","",IF('7. Medidas b) i)'!AL19="","Preencher",'7. Medidas b) i)'!AL19))</f>
        <v/>
      </c>
    </row>
    <row r="106" spans="2:27" x14ac:dyDescent="0.25">
      <c r="B106" s="1045" t="s">
        <v>548</v>
      </c>
      <c r="C106" s="1035" t="str">
        <f>IF('7. Medidas b) i)'!D20="","",'7. Medidas b) i)'!D20)</f>
        <v/>
      </c>
      <c r="D106" s="1037" t="str">
        <f>IF(C106="","",'7. Medidas b) i)'!Z20)</f>
        <v/>
      </c>
      <c r="E106" s="1037" t="str">
        <f>IF(C106="","",'7. Medidas b) i)'!AA20)</f>
        <v/>
      </c>
      <c r="F106" s="1037" t="str">
        <f t="shared" si="5"/>
        <v/>
      </c>
      <c r="G106" s="1035"/>
      <c r="H106" s="1035" t="s">
        <v>483</v>
      </c>
      <c r="I106" s="1036" t="s">
        <v>159</v>
      </c>
      <c r="J106" s="1037"/>
      <c r="K106" s="1037" t="str">
        <f>IF(C106="","",'7. Medidas b) i)'!AB20)</f>
        <v/>
      </c>
      <c r="L106" s="1038" t="str">
        <f t="shared" si="1"/>
        <v/>
      </c>
      <c r="M106" s="1038">
        <v>0</v>
      </c>
      <c r="N106" s="1038" t="str">
        <f>IF(C106="","",'7. Medidas b) i)'!AC20)</f>
        <v/>
      </c>
      <c r="O106" s="1036" t="str">
        <f>IF($D106="","",IF('7. Medidas b) i)'!AE20=0,"Preencher",'7. Medidas b) i)'!AE20))</f>
        <v/>
      </c>
      <c r="P106" s="1036" t="str">
        <f>IF($D106="","",IF('7. Medidas b) i)'!AF20=0,"Preencher",'7. Medidas b) i)'!AF20))</f>
        <v/>
      </c>
      <c r="Q106" s="1036" t="str">
        <f>IF($D106="","",IF('7. Medidas b) i)'!AG20=0,"Preencher",'7. Medidas b) i)'!AG20))</f>
        <v/>
      </c>
      <c r="R106" s="1036" t="str">
        <f>IF($D106="","",IF('7. Medidas b) i)'!AH20=0,"Preencher",'7. Medidas b) i)'!AH20))</f>
        <v/>
      </c>
      <c r="S106" s="1039"/>
      <c r="T106" s="1040" t="str">
        <f t="shared" si="2"/>
        <v/>
      </c>
      <c r="U106" s="1041" t="str">
        <f t="shared" si="3"/>
        <v/>
      </c>
      <c r="V106" s="1040" t="str">
        <f t="shared" si="4"/>
        <v/>
      </c>
      <c r="W106" s="1039"/>
      <c r="X106" s="1042" t="str">
        <f>IF($D106="","",IF('7. Medidas b) i)'!AI20="","Preencher",'7. Medidas b) i)'!AI20))</f>
        <v/>
      </c>
      <c r="Y106" s="1042" t="str">
        <f>IF($D106="","",IF('7. Medidas b) i)'!AJ20="","Preencher",'7. Medidas b) i)'!AJ20))</f>
        <v/>
      </c>
      <c r="Z106" s="1042" t="str">
        <f>IF($D106="","",IF('7. Medidas b) i)'!AK20="","",'7. Medidas b) i)'!AK20))</f>
        <v/>
      </c>
      <c r="AA106" s="1042" t="str">
        <f>IF($D106="","",IF('7. Medidas b) i)'!AL20="","Preencher",'7. Medidas b) i)'!AL20))</f>
        <v/>
      </c>
    </row>
    <row r="107" spans="2:27" x14ac:dyDescent="0.25">
      <c r="B107" s="1045" t="s">
        <v>548</v>
      </c>
      <c r="C107" s="1035" t="str">
        <f>IF('7. Medidas b) i)'!D21="","",'7. Medidas b) i)'!D21)</f>
        <v/>
      </c>
      <c r="D107" s="1037" t="str">
        <f>IF(C107="","",'7. Medidas b) i)'!Z21)</f>
        <v/>
      </c>
      <c r="E107" s="1037" t="str">
        <f>IF(C107="","",'7. Medidas b) i)'!AA21)</f>
        <v/>
      </c>
      <c r="F107" s="1037" t="str">
        <f t="shared" si="5"/>
        <v/>
      </c>
      <c r="G107" s="1035"/>
      <c r="H107" s="1035" t="s">
        <v>483</v>
      </c>
      <c r="I107" s="1036" t="s">
        <v>159</v>
      </c>
      <c r="J107" s="1037"/>
      <c r="K107" s="1037" t="str">
        <f>IF(C107="","",'7. Medidas b) i)'!AB21)</f>
        <v/>
      </c>
      <c r="L107" s="1038" t="str">
        <f t="shared" si="1"/>
        <v/>
      </c>
      <c r="M107" s="1038">
        <v>0</v>
      </c>
      <c r="N107" s="1038" t="str">
        <f>IF(C107="","",'7. Medidas b) i)'!AC21)</f>
        <v/>
      </c>
      <c r="O107" s="1036" t="str">
        <f>IF($D107="","",IF('7. Medidas b) i)'!AE21=0,"Preencher",'7. Medidas b) i)'!AE21))</f>
        <v/>
      </c>
      <c r="P107" s="1036" t="str">
        <f>IF($D107="","",IF('7. Medidas b) i)'!AF21=0,"Preencher",'7. Medidas b) i)'!AF21))</f>
        <v/>
      </c>
      <c r="Q107" s="1036" t="str">
        <f>IF($D107="","",IF('7. Medidas b) i)'!AG21=0,"Preencher",'7. Medidas b) i)'!AG21))</f>
        <v/>
      </c>
      <c r="R107" s="1036" t="str">
        <f>IF($D107="","",IF('7. Medidas b) i)'!AH21=0,"Preencher",'7. Medidas b) i)'!AH21))</f>
        <v/>
      </c>
      <c r="S107" s="1039"/>
      <c r="T107" s="1040" t="str">
        <f t="shared" si="2"/>
        <v/>
      </c>
      <c r="U107" s="1041" t="str">
        <f t="shared" si="3"/>
        <v/>
      </c>
      <c r="V107" s="1040" t="str">
        <f t="shared" si="4"/>
        <v/>
      </c>
      <c r="W107" s="1039"/>
      <c r="X107" s="1042" t="str">
        <f>IF($D107="","",IF('7. Medidas b) i)'!AI21="","Preencher",'7. Medidas b) i)'!AI21))</f>
        <v/>
      </c>
      <c r="Y107" s="1042" t="str">
        <f>IF($D107="","",IF('7. Medidas b) i)'!AJ21="","Preencher",'7. Medidas b) i)'!AJ21))</f>
        <v/>
      </c>
      <c r="Z107" s="1042" t="str">
        <f>IF($D107="","",IF('7. Medidas b) i)'!AK21="","",'7. Medidas b) i)'!AK21))</f>
        <v/>
      </c>
      <c r="AA107" s="1042" t="str">
        <f>IF($D107="","",IF('7. Medidas b) i)'!AL21="","Preencher",'7. Medidas b) i)'!AL21))</f>
        <v/>
      </c>
    </row>
    <row r="108" spans="2:27" x14ac:dyDescent="0.25">
      <c r="C108" s="1216"/>
      <c r="D108" s="1217"/>
      <c r="E108" s="1217"/>
      <c r="F108" s="1217"/>
      <c r="G108" s="1216"/>
      <c r="H108" s="1216"/>
      <c r="I108" s="1218"/>
      <c r="J108" s="1217"/>
      <c r="K108" s="1217"/>
      <c r="L108" s="1217"/>
      <c r="M108" s="1217"/>
      <c r="N108" s="1217"/>
      <c r="O108" s="1218"/>
      <c r="P108" s="1218"/>
      <c r="Q108" s="1218"/>
      <c r="R108" s="1218"/>
      <c r="S108" s="1219"/>
      <c r="T108" s="1220"/>
      <c r="U108" s="1221"/>
      <c r="V108" s="1220"/>
      <c r="W108" s="1219"/>
      <c r="X108" s="1222"/>
      <c r="Y108" s="1222"/>
      <c r="Z108" s="1222"/>
      <c r="AA108" s="1222"/>
    </row>
    <row r="109" spans="2:27" x14ac:dyDescent="0.25">
      <c r="B109" s="1045" t="s">
        <v>549</v>
      </c>
      <c r="C109" s="1035" t="str">
        <f>IF('8. Medidas b) ii)'!D12="","",'8. Medidas b) ii)'!D12)</f>
        <v/>
      </c>
      <c r="D109" s="1037" t="str">
        <f>IF(C109="","",'8. Medidas b) ii)'!Y12)</f>
        <v/>
      </c>
      <c r="E109" s="1037" t="str">
        <f>IF(C109="","",'8. Medidas b) ii)'!Z12)</f>
        <v/>
      </c>
      <c r="F109" s="1037" t="str">
        <f t="shared" si="5"/>
        <v/>
      </c>
      <c r="G109" s="1035"/>
      <c r="H109" s="1035" t="s">
        <v>483</v>
      </c>
      <c r="I109" s="1036" t="s">
        <v>159</v>
      </c>
      <c r="J109" s="1037"/>
      <c r="K109" s="1037" t="str">
        <f>IF(C109="","",'8. Medidas b) ii)'!AA12)</f>
        <v/>
      </c>
      <c r="L109" s="1038" t="str">
        <f t="shared" si="1"/>
        <v/>
      </c>
      <c r="M109" s="1038">
        <v>0</v>
      </c>
      <c r="N109" s="1038" t="str">
        <f>IF(C109="","",'8. Medidas b) ii)'!AB12)</f>
        <v/>
      </c>
      <c r="O109" s="1036" t="str">
        <f>IF($D109="","",IF('8. Medidas b) ii)'!AD12=0,"Preencher",'8. Medidas b) ii)'!AD12))</f>
        <v/>
      </c>
      <c r="P109" s="1036" t="str">
        <f>IF($D109="","",IF('8. Medidas b) ii)'!AE12=0,"Preencher",'8. Medidas b) ii)'!AE12))</f>
        <v/>
      </c>
      <c r="Q109" s="1036" t="str">
        <f>IF($D109="","",IF('8. Medidas b) ii)'!AF12=0,"Preencher",'8. Medidas b) ii)'!AF12))</f>
        <v/>
      </c>
      <c r="R109" s="1036" t="str">
        <f>IF($D109="","",IF('8. Medidas b) ii)'!AG12=0,"Preencher",'8. Medidas b) ii)'!AG12))</f>
        <v/>
      </c>
      <c r="S109" s="1039"/>
      <c r="T109" s="1040" t="str">
        <f t="shared" si="2"/>
        <v/>
      </c>
      <c r="U109" s="1041" t="str">
        <f t="shared" si="3"/>
        <v/>
      </c>
      <c r="V109" s="1040" t="str">
        <f t="shared" si="4"/>
        <v/>
      </c>
      <c r="W109" s="1039"/>
      <c r="X109" s="1042" t="str">
        <f>IF($D109="","",IF('8. Medidas b) ii)'!AH12="","Preencher",'8. Medidas b) ii)'!AH12))</f>
        <v/>
      </c>
      <c r="Y109" s="1042" t="str">
        <f>IF($D109="","",IF('8. Medidas b) ii)'!AI12="","Preencher",'8. Medidas b) ii)'!AI12))</f>
        <v/>
      </c>
      <c r="Z109" s="1042" t="str">
        <f>IF($D109="","",IF('8. Medidas b) ii)'!AJ12="","",'8. Medidas b) ii)'!AJ12))</f>
        <v/>
      </c>
      <c r="AA109" s="1042" t="str">
        <f>IF($D109="","",IF('8. Medidas b) ii)'!AK12="","Preencher",'8. Medidas b) ii)'!AK12))</f>
        <v/>
      </c>
    </row>
    <row r="110" spans="2:27" x14ac:dyDescent="0.25">
      <c r="B110" s="1045" t="s">
        <v>549</v>
      </c>
      <c r="C110" s="1035" t="str">
        <f>IF('8. Medidas b) ii)'!D13="","",'8. Medidas b) ii)'!D13)</f>
        <v/>
      </c>
      <c r="D110" s="1037" t="str">
        <f>IF(C110="","",'8. Medidas b) ii)'!Y13)</f>
        <v/>
      </c>
      <c r="E110" s="1037" t="str">
        <f>IF(C110="","",'8. Medidas b) ii)'!Z13)</f>
        <v/>
      </c>
      <c r="F110" s="1037" t="str">
        <f t="shared" si="5"/>
        <v/>
      </c>
      <c r="G110" s="1035"/>
      <c r="H110" s="1035" t="s">
        <v>483</v>
      </c>
      <c r="I110" s="1036" t="s">
        <v>159</v>
      </c>
      <c r="J110" s="1037"/>
      <c r="K110" s="1037" t="str">
        <f>IF(C110="","",'8. Medidas b) ii)'!AA13)</f>
        <v/>
      </c>
      <c r="L110" s="1038" t="str">
        <f t="shared" ref="L110:L169" si="8">IF(D110="","",J110+K110)</f>
        <v/>
      </c>
      <c r="M110" s="1038">
        <v>0</v>
      </c>
      <c r="N110" s="1038" t="str">
        <f>IF(C110="","",'8. Medidas b) ii)'!AB13)</f>
        <v/>
      </c>
      <c r="O110" s="1036" t="str">
        <f>IF($D110="","",IF('8. Medidas b) ii)'!AD13=0,"Preencher",'8. Medidas b) ii)'!AD13))</f>
        <v/>
      </c>
      <c r="P110" s="1036" t="str">
        <f>IF($D110="","",IF('8. Medidas b) ii)'!AE13=0,"Preencher",'8. Medidas b) ii)'!AE13))</f>
        <v/>
      </c>
      <c r="Q110" s="1036" t="str">
        <f>IF($D110="","",IF('8. Medidas b) ii)'!AF13=0,"Preencher",'8. Medidas b) ii)'!AF13))</f>
        <v/>
      </c>
      <c r="R110" s="1036" t="str">
        <f>IF($D110="","",IF('8. Medidas b) ii)'!AG13=0,"Preencher",'8. Medidas b) ii)'!AG13))</f>
        <v/>
      </c>
      <c r="S110" s="1039"/>
      <c r="T110" s="1040" t="str">
        <f t="shared" ref="T110:T169" si="9">IF(L110="","",DATEVALUE(O110&amp;"-"&amp;P110))</f>
        <v/>
      </c>
      <c r="U110" s="1041" t="str">
        <f t="shared" ref="U110:U169" si="10">IF(L110="","",IF(OR(Q110=1,Q110=3,Q110=5,Q110=7,Q110=8,Q110=10,Q110=12),31,IF(OR(Q110=4,Q110=6,Q110=9,Q110=11),30,IF(Q110=2,28,"Preencher apenas com valor entre 1 e 12"))))</f>
        <v/>
      </c>
      <c r="V110" s="1040" t="str">
        <f t="shared" ref="V110:V169" si="11">IF(L110="","",DATEVALUE(U110&amp;"-"&amp;Q110&amp;"-"&amp;R110))</f>
        <v/>
      </c>
      <c r="W110" s="1039"/>
      <c r="X110" s="1042" t="str">
        <f>IF($D110="","",IF('8. Medidas b) ii)'!AH13="","Preencher",'8. Medidas b) ii)'!AH13))</f>
        <v/>
      </c>
      <c r="Y110" s="1042" t="str">
        <f>IF($D110="","",IF('8. Medidas b) ii)'!AI13="","Preencher",'8. Medidas b) ii)'!AI13))</f>
        <v/>
      </c>
      <c r="Z110" s="1042" t="str">
        <f>IF($D110="","",IF('8. Medidas b) ii)'!AJ13="","",'8. Medidas b) ii)'!AJ13))</f>
        <v/>
      </c>
      <c r="AA110" s="1042" t="str">
        <f>IF($D110="","",IF('8. Medidas b) ii)'!AK13="","Preencher",'8. Medidas b) ii)'!AK13))</f>
        <v/>
      </c>
    </row>
    <row r="111" spans="2:27" x14ac:dyDescent="0.25">
      <c r="B111" s="1045" t="s">
        <v>549</v>
      </c>
      <c r="C111" s="1035" t="str">
        <f>IF('8. Medidas b) ii)'!D14="","",'8. Medidas b) ii)'!D14)</f>
        <v/>
      </c>
      <c r="D111" s="1037" t="str">
        <f>IF(C111="","",'8. Medidas b) ii)'!Y14)</f>
        <v/>
      </c>
      <c r="E111" s="1037" t="str">
        <f>IF(C111="","",'8. Medidas b) ii)'!Z14)</f>
        <v/>
      </c>
      <c r="F111" s="1037" t="str">
        <f t="shared" si="5"/>
        <v/>
      </c>
      <c r="G111" s="1035"/>
      <c r="H111" s="1035" t="s">
        <v>483</v>
      </c>
      <c r="I111" s="1036" t="s">
        <v>159</v>
      </c>
      <c r="J111" s="1037"/>
      <c r="K111" s="1037" t="str">
        <f>IF(C111="","",'8. Medidas b) ii)'!AA14)</f>
        <v/>
      </c>
      <c r="L111" s="1038" t="str">
        <f t="shared" si="8"/>
        <v/>
      </c>
      <c r="M111" s="1038">
        <v>0</v>
      </c>
      <c r="N111" s="1038" t="str">
        <f>IF(C111="","",'8. Medidas b) ii)'!AB14)</f>
        <v/>
      </c>
      <c r="O111" s="1036" t="str">
        <f>IF($D111="","",IF('8. Medidas b) ii)'!AD14=0,"Preencher",'8. Medidas b) ii)'!AD14))</f>
        <v/>
      </c>
      <c r="P111" s="1036" t="str">
        <f>IF($D111="","",IF('8. Medidas b) ii)'!AE14=0,"Preencher",'8. Medidas b) ii)'!AE14))</f>
        <v/>
      </c>
      <c r="Q111" s="1036" t="str">
        <f>IF($D111="","",IF('8. Medidas b) ii)'!AF14=0,"Preencher",'8. Medidas b) ii)'!AF14))</f>
        <v/>
      </c>
      <c r="R111" s="1036" t="str">
        <f>IF($D111="","",IF('8. Medidas b) ii)'!AG14=0,"Preencher",'8. Medidas b) ii)'!AG14))</f>
        <v/>
      </c>
      <c r="S111" s="1039"/>
      <c r="T111" s="1040" t="str">
        <f t="shared" si="9"/>
        <v/>
      </c>
      <c r="U111" s="1041" t="str">
        <f t="shared" si="10"/>
        <v/>
      </c>
      <c r="V111" s="1040" t="str">
        <f t="shared" si="11"/>
        <v/>
      </c>
      <c r="W111" s="1039"/>
      <c r="X111" s="1042" t="str">
        <f>IF($D111="","",IF('8. Medidas b) ii)'!AH14="","Preencher",'8. Medidas b) ii)'!AH14))</f>
        <v/>
      </c>
      <c r="Y111" s="1042" t="str">
        <f>IF($D111="","",IF('8. Medidas b) ii)'!AI14="","Preencher",'8. Medidas b) ii)'!AI14))</f>
        <v/>
      </c>
      <c r="Z111" s="1042" t="str">
        <f>IF($D111="","",IF('8. Medidas b) ii)'!AJ14="","",'8. Medidas b) ii)'!AJ14))</f>
        <v/>
      </c>
      <c r="AA111" s="1042" t="str">
        <f>IF($D111="","",IF('8. Medidas b) ii)'!AK14="","Preencher",'8. Medidas b) ii)'!AK14))</f>
        <v/>
      </c>
    </row>
    <row r="112" spans="2:27" x14ac:dyDescent="0.25">
      <c r="B112" s="1045" t="s">
        <v>549</v>
      </c>
      <c r="C112" s="1035" t="str">
        <f>IF('8. Medidas b) ii)'!D15="","",'8. Medidas b) ii)'!D15)</f>
        <v/>
      </c>
      <c r="D112" s="1037" t="str">
        <f>IF(C112="","",'8. Medidas b) ii)'!Y15)</f>
        <v/>
      </c>
      <c r="E112" s="1037" t="str">
        <f>IF(C112="","",'8. Medidas b) ii)'!Z15)</f>
        <v/>
      </c>
      <c r="F112" s="1037" t="str">
        <f t="shared" si="5"/>
        <v/>
      </c>
      <c r="G112" s="1035"/>
      <c r="H112" s="1035" t="s">
        <v>483</v>
      </c>
      <c r="I112" s="1036" t="s">
        <v>159</v>
      </c>
      <c r="J112" s="1037"/>
      <c r="K112" s="1037" t="str">
        <f>IF(C112="","",'8. Medidas b) ii)'!AA15)</f>
        <v/>
      </c>
      <c r="L112" s="1038" t="str">
        <f t="shared" si="8"/>
        <v/>
      </c>
      <c r="M112" s="1038">
        <v>0</v>
      </c>
      <c r="N112" s="1038" t="str">
        <f>IF(C112="","",'8. Medidas b) ii)'!AB15)</f>
        <v/>
      </c>
      <c r="O112" s="1036" t="str">
        <f>IF($D112="","",IF('8. Medidas b) ii)'!AD15=0,"Preencher",'8. Medidas b) ii)'!AD15))</f>
        <v/>
      </c>
      <c r="P112" s="1036" t="str">
        <f>IF($D112="","",IF('8. Medidas b) ii)'!AE15=0,"Preencher",'8. Medidas b) ii)'!AE15))</f>
        <v/>
      </c>
      <c r="Q112" s="1036" t="str">
        <f>IF($D112="","",IF('8. Medidas b) ii)'!AF15=0,"Preencher",'8. Medidas b) ii)'!AF15))</f>
        <v/>
      </c>
      <c r="R112" s="1036" t="str">
        <f>IF($D112="","",IF('8. Medidas b) ii)'!AG15=0,"Preencher",'8. Medidas b) ii)'!AG15))</f>
        <v/>
      </c>
      <c r="S112" s="1039"/>
      <c r="T112" s="1040" t="str">
        <f t="shared" si="9"/>
        <v/>
      </c>
      <c r="U112" s="1041" t="str">
        <f t="shared" si="10"/>
        <v/>
      </c>
      <c r="V112" s="1040" t="str">
        <f t="shared" si="11"/>
        <v/>
      </c>
      <c r="W112" s="1039"/>
      <c r="X112" s="1042" t="str">
        <f>IF($D112="","",IF('8. Medidas b) ii)'!AH15="","Preencher",'8. Medidas b) ii)'!AH15))</f>
        <v/>
      </c>
      <c r="Y112" s="1042" t="str">
        <f>IF($D112="","",IF('8. Medidas b) ii)'!AI15="","Preencher",'8. Medidas b) ii)'!AI15))</f>
        <v/>
      </c>
      <c r="Z112" s="1042" t="str">
        <f>IF($D112="","",IF('8. Medidas b) ii)'!AJ15="","",'8. Medidas b) ii)'!AJ15))</f>
        <v/>
      </c>
      <c r="AA112" s="1042" t="str">
        <f>IF($D112="","",IF('8. Medidas b) ii)'!AK15="","Preencher",'8. Medidas b) ii)'!AK15))</f>
        <v/>
      </c>
    </row>
    <row r="113" spans="2:27" x14ac:dyDescent="0.25">
      <c r="B113" s="1045" t="s">
        <v>549</v>
      </c>
      <c r="C113" s="1035" t="str">
        <f>IF('8. Medidas b) ii)'!D16="","",'8. Medidas b) ii)'!D16)</f>
        <v/>
      </c>
      <c r="D113" s="1037" t="str">
        <f>IF(C113="","",'8. Medidas b) ii)'!Y16)</f>
        <v/>
      </c>
      <c r="E113" s="1037" t="str">
        <f>IF(C113="","",'8. Medidas b) ii)'!Z16)</f>
        <v/>
      </c>
      <c r="F113" s="1037" t="str">
        <f t="shared" si="5"/>
        <v/>
      </c>
      <c r="G113" s="1035"/>
      <c r="H113" s="1035" t="s">
        <v>483</v>
      </c>
      <c r="I113" s="1036" t="s">
        <v>159</v>
      </c>
      <c r="J113" s="1037"/>
      <c r="K113" s="1037" t="str">
        <f>IF(C113="","",'8. Medidas b) ii)'!AA16)</f>
        <v/>
      </c>
      <c r="L113" s="1038" t="str">
        <f t="shared" si="8"/>
        <v/>
      </c>
      <c r="M113" s="1038">
        <v>0</v>
      </c>
      <c r="N113" s="1038" t="str">
        <f>IF(C113="","",'8. Medidas b) ii)'!AB16)</f>
        <v/>
      </c>
      <c r="O113" s="1036" t="str">
        <f>IF($D113="","",IF('8. Medidas b) ii)'!AD16=0,"Preencher",'8. Medidas b) ii)'!AD16))</f>
        <v/>
      </c>
      <c r="P113" s="1036" t="str">
        <f>IF($D113="","",IF('8. Medidas b) ii)'!AE16=0,"Preencher",'8. Medidas b) ii)'!AE16))</f>
        <v/>
      </c>
      <c r="Q113" s="1036" t="str">
        <f>IF($D113="","",IF('8. Medidas b) ii)'!AF16=0,"Preencher",'8. Medidas b) ii)'!AF16))</f>
        <v/>
      </c>
      <c r="R113" s="1036" t="str">
        <f>IF($D113="","",IF('8. Medidas b) ii)'!AG16=0,"Preencher",'8. Medidas b) ii)'!AG16))</f>
        <v/>
      </c>
      <c r="S113" s="1039"/>
      <c r="T113" s="1040" t="str">
        <f t="shared" si="9"/>
        <v/>
      </c>
      <c r="U113" s="1041" t="str">
        <f t="shared" si="10"/>
        <v/>
      </c>
      <c r="V113" s="1040" t="str">
        <f t="shared" si="11"/>
        <v/>
      </c>
      <c r="W113" s="1039"/>
      <c r="X113" s="1042" t="str">
        <f>IF($D113="","",IF('8. Medidas b) ii)'!AH16="","Preencher",'8. Medidas b) ii)'!AH16))</f>
        <v/>
      </c>
      <c r="Y113" s="1042" t="str">
        <f>IF($D113="","",IF('8. Medidas b) ii)'!AI16="","Preencher",'8. Medidas b) ii)'!AI16))</f>
        <v/>
      </c>
      <c r="Z113" s="1042" t="str">
        <f>IF($D113="","",IF('8. Medidas b) ii)'!AJ16="","",'8. Medidas b) ii)'!AJ16))</f>
        <v/>
      </c>
      <c r="AA113" s="1042" t="str">
        <f>IF($D113="","",IF('8. Medidas b) ii)'!AK16="","Preencher",'8. Medidas b) ii)'!AK16))</f>
        <v/>
      </c>
    </row>
    <row r="114" spans="2:27" x14ac:dyDescent="0.25">
      <c r="B114" s="1045" t="s">
        <v>549</v>
      </c>
      <c r="C114" s="1035" t="str">
        <f>IF('8. Medidas b) ii)'!D17="","",'8. Medidas b) ii)'!D17)</f>
        <v/>
      </c>
      <c r="D114" s="1037" t="str">
        <f>IF(C114="","",'8. Medidas b) ii)'!Y17)</f>
        <v/>
      </c>
      <c r="E114" s="1037" t="str">
        <f>IF(C114="","",'8. Medidas b) ii)'!Z17)</f>
        <v/>
      </c>
      <c r="F114" s="1037" t="str">
        <f t="shared" si="5"/>
        <v/>
      </c>
      <c r="G114" s="1035"/>
      <c r="H114" s="1035" t="s">
        <v>483</v>
      </c>
      <c r="I114" s="1036" t="s">
        <v>159</v>
      </c>
      <c r="J114" s="1037"/>
      <c r="K114" s="1037" t="str">
        <f>IF(C114="","",'8. Medidas b) ii)'!AA17)</f>
        <v/>
      </c>
      <c r="L114" s="1038" t="str">
        <f t="shared" si="8"/>
        <v/>
      </c>
      <c r="M114" s="1038">
        <v>0</v>
      </c>
      <c r="N114" s="1038" t="str">
        <f>IF(C114="","",'8. Medidas b) ii)'!AB17)</f>
        <v/>
      </c>
      <c r="O114" s="1036" t="str">
        <f>IF($D114="","",IF('8. Medidas b) ii)'!AD17=0,"Preencher",'8. Medidas b) ii)'!AD17))</f>
        <v/>
      </c>
      <c r="P114" s="1036" t="str">
        <f>IF($D114="","",IF('8. Medidas b) ii)'!AE17=0,"Preencher",'8. Medidas b) ii)'!AE17))</f>
        <v/>
      </c>
      <c r="Q114" s="1036" t="str">
        <f>IF($D114="","",IF('8. Medidas b) ii)'!AF17=0,"Preencher",'8. Medidas b) ii)'!AF17))</f>
        <v/>
      </c>
      <c r="R114" s="1036" t="str">
        <f>IF($D114="","",IF('8. Medidas b) ii)'!AG17=0,"Preencher",'8. Medidas b) ii)'!AG17))</f>
        <v/>
      </c>
      <c r="S114" s="1039"/>
      <c r="T114" s="1040" t="str">
        <f t="shared" si="9"/>
        <v/>
      </c>
      <c r="U114" s="1041" t="str">
        <f t="shared" si="10"/>
        <v/>
      </c>
      <c r="V114" s="1040" t="str">
        <f t="shared" si="11"/>
        <v/>
      </c>
      <c r="W114" s="1039"/>
      <c r="X114" s="1042" t="str">
        <f>IF($D114="","",IF('8. Medidas b) ii)'!AH17="","Preencher",'8. Medidas b) ii)'!AH17))</f>
        <v/>
      </c>
      <c r="Y114" s="1042" t="str">
        <f>IF($D114="","",IF('8. Medidas b) ii)'!AI17="","Preencher",'8. Medidas b) ii)'!AI17))</f>
        <v/>
      </c>
      <c r="Z114" s="1042" t="str">
        <f>IF($D114="","",IF('8. Medidas b) ii)'!AJ17="","",'8. Medidas b) ii)'!AJ17))</f>
        <v/>
      </c>
      <c r="AA114" s="1042" t="str">
        <f>IF($D114="","",IF('8. Medidas b) ii)'!AK17="","Preencher",'8. Medidas b) ii)'!AK17))</f>
        <v/>
      </c>
    </row>
    <row r="115" spans="2:27" x14ac:dyDescent="0.25">
      <c r="B115" s="1045" t="s">
        <v>549</v>
      </c>
      <c r="C115" s="1035" t="str">
        <f>IF('8. Medidas b) ii)'!D18="","",'8. Medidas b) ii)'!D18)</f>
        <v/>
      </c>
      <c r="D115" s="1037" t="str">
        <f>IF(C115="","",'8. Medidas b) ii)'!Y18)</f>
        <v/>
      </c>
      <c r="E115" s="1037" t="str">
        <f>IF(C115="","",'8. Medidas b) ii)'!Z18)</f>
        <v/>
      </c>
      <c r="F115" s="1037" t="str">
        <f t="shared" si="5"/>
        <v/>
      </c>
      <c r="G115" s="1035"/>
      <c r="H115" s="1035" t="s">
        <v>483</v>
      </c>
      <c r="I115" s="1036" t="s">
        <v>159</v>
      </c>
      <c r="J115" s="1037"/>
      <c r="K115" s="1037" t="str">
        <f>IF(C115="","",'8. Medidas b) ii)'!AA18)</f>
        <v/>
      </c>
      <c r="L115" s="1038" t="str">
        <f t="shared" si="8"/>
        <v/>
      </c>
      <c r="M115" s="1038">
        <v>0</v>
      </c>
      <c r="N115" s="1038" t="str">
        <f>IF(C115="","",'8. Medidas b) ii)'!AB18)</f>
        <v/>
      </c>
      <c r="O115" s="1036" t="str">
        <f>IF($D115="","",IF('8. Medidas b) ii)'!AD18=0,"Preencher",'8. Medidas b) ii)'!AD18))</f>
        <v/>
      </c>
      <c r="P115" s="1036" t="str">
        <f>IF($D115="","",IF('8. Medidas b) ii)'!AE18=0,"Preencher",'8. Medidas b) ii)'!AE18))</f>
        <v/>
      </c>
      <c r="Q115" s="1036" t="str">
        <f>IF($D115="","",IF('8. Medidas b) ii)'!AF18=0,"Preencher",'8. Medidas b) ii)'!AF18))</f>
        <v/>
      </c>
      <c r="R115" s="1036" t="str">
        <f>IF($D115="","",IF('8. Medidas b) ii)'!AG18=0,"Preencher",'8. Medidas b) ii)'!AG18))</f>
        <v/>
      </c>
      <c r="S115" s="1039"/>
      <c r="T115" s="1040" t="str">
        <f t="shared" si="9"/>
        <v/>
      </c>
      <c r="U115" s="1041" t="str">
        <f t="shared" si="10"/>
        <v/>
      </c>
      <c r="V115" s="1040" t="str">
        <f t="shared" si="11"/>
        <v/>
      </c>
      <c r="W115" s="1039"/>
      <c r="X115" s="1042" t="str">
        <f>IF($D115="","",IF('8. Medidas b) ii)'!AH18="","Preencher",'8. Medidas b) ii)'!AH18))</f>
        <v/>
      </c>
      <c r="Y115" s="1042" t="str">
        <f>IF($D115="","",IF('8. Medidas b) ii)'!AI18="","Preencher",'8. Medidas b) ii)'!AI18))</f>
        <v/>
      </c>
      <c r="Z115" s="1042" t="str">
        <f>IF($D115="","",IF('8. Medidas b) ii)'!AJ18="","",'8. Medidas b) ii)'!AJ18))</f>
        <v/>
      </c>
      <c r="AA115" s="1042" t="str">
        <f>IF($D115="","",IF('8. Medidas b) ii)'!AK18="","Preencher",'8. Medidas b) ii)'!AK18))</f>
        <v/>
      </c>
    </row>
    <row r="116" spans="2:27" x14ac:dyDescent="0.25">
      <c r="B116" s="1045" t="s">
        <v>549</v>
      </c>
      <c r="C116" s="1046" t="str">
        <f>IF('8. Medidas b) ii)'!D20="","",IF(OR('8. Medidas b) ii)'!G20=$H$115,'8. Medidas b) ii)'!G20=$H$133,'8. Medidas b) ii)'!G20=$H$19),'8. Medidas b) ii)'!D20,""))</f>
        <v/>
      </c>
      <c r="D116" s="1050" t="str">
        <f>IF(C116="","",'8. Medidas b) ii)'!Y20)</f>
        <v/>
      </c>
      <c r="E116" s="1050" t="str">
        <f>IF(C116="","",'8. Medidas b) ii)'!Z20)</f>
        <v/>
      </c>
      <c r="F116" s="1050" t="str">
        <f t="shared" si="5"/>
        <v/>
      </c>
      <c r="G116" s="1046"/>
      <c r="H116" s="1046">
        <f>'8. Medidas b) ii)'!G20</f>
        <v>0</v>
      </c>
      <c r="I116" s="1036" t="s">
        <v>159</v>
      </c>
      <c r="J116" s="1037"/>
      <c r="K116" s="1037" t="str">
        <f>IF(C116="","",'8. Medidas b) ii)'!AA20)</f>
        <v/>
      </c>
      <c r="L116" s="1038" t="str">
        <f t="shared" si="8"/>
        <v/>
      </c>
      <c r="M116" s="1038">
        <v>0</v>
      </c>
      <c r="N116" s="1038" t="str">
        <f>IF(C116="","",'8. Medidas b) ii)'!AB20)</f>
        <v/>
      </c>
      <c r="O116" s="1036" t="str">
        <f>IF($D116="","",IF('8. Medidas b) ii)'!AD20=0,"Preencher",'8. Medidas b) ii)'!AD20))</f>
        <v/>
      </c>
      <c r="P116" s="1036" t="str">
        <f>IF($D116="","",IF('8. Medidas b) ii)'!AE20=0,"Preencher",'8. Medidas b) ii)'!AE20))</f>
        <v/>
      </c>
      <c r="Q116" s="1036" t="str">
        <f>IF($D116="","",IF('8. Medidas b) ii)'!AF20=0,"Preencher",'8. Medidas b) ii)'!AF20))</f>
        <v/>
      </c>
      <c r="R116" s="1036" t="str">
        <f>IF($D116="","",IF('8. Medidas b) ii)'!AG20=0,"Preencher",'8. Medidas b) ii)'!AG20))</f>
        <v/>
      </c>
      <c r="S116" s="1039"/>
      <c r="T116" s="1040" t="str">
        <f t="shared" si="9"/>
        <v/>
      </c>
      <c r="U116" s="1041" t="str">
        <f t="shared" si="10"/>
        <v/>
      </c>
      <c r="V116" s="1040" t="str">
        <f t="shared" si="11"/>
        <v/>
      </c>
      <c r="W116" s="1039"/>
      <c r="X116" s="1042" t="str">
        <f>IF($D116="","",IF('8. Medidas b) ii)'!AH20="","Preencher",'8. Medidas b) ii)'!AH20))</f>
        <v/>
      </c>
      <c r="Y116" s="1042" t="str">
        <f>IF($D116="","",IF('8. Medidas b) ii)'!AI20="","Preencher",'8. Medidas b) ii)'!AI20))</f>
        <v/>
      </c>
      <c r="Z116" s="1042" t="str">
        <f>IF($D116="","",IF('8. Medidas b) ii)'!AJ20="","",'8. Medidas b) ii)'!AJ20))</f>
        <v/>
      </c>
      <c r="AA116" s="1042" t="str">
        <f>IF($D116="","",IF('8. Medidas b) ii)'!AK20="","Preencher",'8. Medidas b) ii)'!AK20))</f>
        <v/>
      </c>
    </row>
    <row r="117" spans="2:27" x14ac:dyDescent="0.25">
      <c r="B117" s="1045" t="s">
        <v>549</v>
      </c>
      <c r="C117" s="1046" t="str">
        <f>IF('8. Medidas b) ii)'!D21="","",IF(OR('8. Medidas b) ii)'!G21=$H$115,'8. Medidas b) ii)'!G21=$H$133,'8. Medidas b) ii)'!G21=$H$19),'8. Medidas b) ii)'!D21,""))</f>
        <v/>
      </c>
      <c r="D117" s="1050" t="str">
        <f>IF(C117="","",'8. Medidas b) ii)'!Y21)</f>
        <v/>
      </c>
      <c r="E117" s="1050" t="str">
        <f>IF(C117="","",'8. Medidas b) ii)'!Z21)</f>
        <v/>
      </c>
      <c r="F117" s="1050" t="str">
        <f t="shared" si="5"/>
        <v/>
      </c>
      <c r="G117" s="1046"/>
      <c r="H117" s="1046">
        <f>'8. Medidas b) ii)'!G21</f>
        <v>0</v>
      </c>
      <c r="I117" s="1036" t="s">
        <v>159</v>
      </c>
      <c r="J117" s="1037"/>
      <c r="K117" s="1037" t="str">
        <f>IF(C117="","",'8. Medidas b) ii)'!AA21)</f>
        <v/>
      </c>
      <c r="L117" s="1038" t="str">
        <f t="shared" si="8"/>
        <v/>
      </c>
      <c r="M117" s="1038">
        <v>0</v>
      </c>
      <c r="N117" s="1038" t="str">
        <f>IF(C117="","",'8. Medidas b) ii)'!AB21)</f>
        <v/>
      </c>
      <c r="O117" s="1036" t="str">
        <f>IF($D117="","",IF('8. Medidas b) ii)'!AD21=0,"Preencher",'8. Medidas b) ii)'!AD21))</f>
        <v/>
      </c>
      <c r="P117" s="1036" t="str">
        <f>IF($D117="","",IF('8. Medidas b) ii)'!AE21=0,"Preencher",'8. Medidas b) ii)'!AE21))</f>
        <v/>
      </c>
      <c r="Q117" s="1036" t="str">
        <f>IF($D117="","",IF('8. Medidas b) ii)'!AF21=0,"Preencher",'8. Medidas b) ii)'!AF21))</f>
        <v/>
      </c>
      <c r="R117" s="1036" t="str">
        <f>IF($D117="","",IF('8. Medidas b) ii)'!AG21=0,"Preencher",'8. Medidas b) ii)'!AG21))</f>
        <v/>
      </c>
      <c r="S117" s="1039"/>
      <c r="T117" s="1040" t="str">
        <f t="shared" si="9"/>
        <v/>
      </c>
      <c r="U117" s="1041" t="str">
        <f t="shared" si="10"/>
        <v/>
      </c>
      <c r="V117" s="1040" t="str">
        <f t="shared" si="11"/>
        <v/>
      </c>
      <c r="W117" s="1039"/>
      <c r="X117" s="1042" t="str">
        <f>IF($D117="","",IF('8. Medidas b) ii)'!AH21="","Preencher",'8. Medidas b) ii)'!AH21))</f>
        <v/>
      </c>
      <c r="Y117" s="1042" t="str">
        <f>IF($D117="","",IF('8. Medidas b) ii)'!AI21="","Preencher",'8. Medidas b) ii)'!AI21))</f>
        <v/>
      </c>
      <c r="Z117" s="1042" t="str">
        <f>IF($D117="","",IF('8. Medidas b) ii)'!AJ21="","",'8. Medidas b) ii)'!AJ21))</f>
        <v/>
      </c>
      <c r="AA117" s="1042" t="str">
        <f>IF($D117="","",IF('8. Medidas b) ii)'!AK21="","Preencher",'8. Medidas b) ii)'!AK21))</f>
        <v/>
      </c>
    </row>
    <row r="118" spans="2:27" x14ac:dyDescent="0.25">
      <c r="B118" s="1045" t="s">
        <v>549</v>
      </c>
      <c r="C118" s="1046" t="str">
        <f>IF('8. Medidas b) ii)'!D22="","",IF(OR('8. Medidas b) ii)'!G22=$H$115,'8. Medidas b) ii)'!G22=$H$133,'8. Medidas b) ii)'!G22=$H$19),'8. Medidas b) ii)'!D22,""))</f>
        <v/>
      </c>
      <c r="D118" s="1050" t="str">
        <f>IF(C118="","",'8. Medidas b) ii)'!Y22)</f>
        <v/>
      </c>
      <c r="E118" s="1050" t="str">
        <f>IF(C118="","",'8. Medidas b) ii)'!Z22)</f>
        <v/>
      </c>
      <c r="F118" s="1050" t="str">
        <f t="shared" si="5"/>
        <v/>
      </c>
      <c r="G118" s="1046"/>
      <c r="H118" s="1046">
        <f>'8. Medidas b) ii)'!G22</f>
        <v>0</v>
      </c>
      <c r="I118" s="1036" t="s">
        <v>159</v>
      </c>
      <c r="J118" s="1037"/>
      <c r="K118" s="1037" t="str">
        <f>IF(C118="","",'8. Medidas b) ii)'!AA22)</f>
        <v/>
      </c>
      <c r="L118" s="1038" t="str">
        <f t="shared" si="8"/>
        <v/>
      </c>
      <c r="M118" s="1038">
        <v>0</v>
      </c>
      <c r="N118" s="1038" t="str">
        <f>IF(C118="","",'8. Medidas b) ii)'!AB22)</f>
        <v/>
      </c>
      <c r="O118" s="1036" t="str">
        <f>IF($D118="","",IF('8. Medidas b) ii)'!AD22=0,"Preencher",'8. Medidas b) ii)'!AD22))</f>
        <v/>
      </c>
      <c r="P118" s="1036" t="str">
        <f>IF($D118="","",IF('8. Medidas b) ii)'!AE22=0,"Preencher",'8. Medidas b) ii)'!AE22))</f>
        <v/>
      </c>
      <c r="Q118" s="1036" t="str">
        <f>IF($D118="","",IF('8. Medidas b) ii)'!AF22=0,"Preencher",'8. Medidas b) ii)'!AF22))</f>
        <v/>
      </c>
      <c r="R118" s="1036" t="str">
        <f>IF($D118="","",IF('8. Medidas b) ii)'!AG22=0,"Preencher",'8. Medidas b) ii)'!AG22))</f>
        <v/>
      </c>
      <c r="S118" s="1039"/>
      <c r="T118" s="1040" t="str">
        <f t="shared" si="9"/>
        <v/>
      </c>
      <c r="U118" s="1041" t="str">
        <f t="shared" si="10"/>
        <v/>
      </c>
      <c r="V118" s="1040" t="str">
        <f t="shared" si="11"/>
        <v/>
      </c>
      <c r="W118" s="1039"/>
      <c r="X118" s="1042" t="str">
        <f>IF($D118="","",IF('8. Medidas b) ii)'!AH22="","Preencher",'8. Medidas b) ii)'!AH22))</f>
        <v/>
      </c>
      <c r="Y118" s="1042" t="str">
        <f>IF($D118="","",IF('8. Medidas b) ii)'!AI22="","Preencher",'8. Medidas b) ii)'!AI22))</f>
        <v/>
      </c>
      <c r="Z118" s="1042" t="str">
        <f>IF($D118="","",IF('8. Medidas b) ii)'!AJ22="","",'8. Medidas b) ii)'!AJ22))</f>
        <v/>
      </c>
      <c r="AA118" s="1042" t="str">
        <f>IF($D118="","",IF('8. Medidas b) ii)'!AK22="","Preencher",'8. Medidas b) ii)'!AK22))</f>
        <v/>
      </c>
    </row>
    <row r="119" spans="2:27" x14ac:dyDescent="0.25">
      <c r="B119" s="1045" t="s">
        <v>549</v>
      </c>
      <c r="C119" s="1046" t="str">
        <f>IF(M119="","",IF(M119=0,"",G119))</f>
        <v/>
      </c>
      <c r="D119" s="1050"/>
      <c r="E119" s="1050"/>
      <c r="F119" s="1050"/>
      <c r="G119" s="1046" t="s">
        <v>499</v>
      </c>
      <c r="H119" s="1046" t="s">
        <v>483</v>
      </c>
      <c r="I119" s="1036" t="s">
        <v>159</v>
      </c>
      <c r="J119" s="1037"/>
      <c r="K119" s="1037" t="str">
        <f>IF(M119="","",IF(M119=0,"",-M119))</f>
        <v/>
      </c>
      <c r="L119" s="1038" t="str">
        <f>IF(M119="","",IF(K119="","",J119+K119))</f>
        <v/>
      </c>
      <c r="M119" s="1038" t="str">
        <f>IF('8. Medidas b) ii)'!E24=0,"",'8. Medidas b) ii)'!E27*(SUMIF(H109:H118,H119,F109:F118)/'8. Medidas b) ii)'!E24))</f>
        <v/>
      </c>
      <c r="N119" s="1038">
        <v>0</v>
      </c>
      <c r="O119" s="1047"/>
      <c r="P119" s="1047"/>
      <c r="Q119" s="1047"/>
      <c r="R119" s="1047"/>
      <c r="S119" s="1039"/>
      <c r="T119" s="1040"/>
      <c r="U119" s="1041"/>
      <c r="V119" s="1040"/>
      <c r="W119" s="1039"/>
      <c r="X119" s="1042"/>
      <c r="Y119" s="1042"/>
      <c r="Z119" s="1042"/>
      <c r="AA119" s="1042"/>
    </row>
    <row r="120" spans="2:27" x14ac:dyDescent="0.25">
      <c r="B120" s="1045" t="s">
        <v>549</v>
      </c>
      <c r="C120" s="1046" t="str">
        <f t="shared" ref="C120:C121" si="12">IF(M120="","",IF(M120=0,"",G120))</f>
        <v/>
      </c>
      <c r="D120" s="1050"/>
      <c r="E120" s="1050"/>
      <c r="F120" s="1050"/>
      <c r="G120" s="1046" t="s">
        <v>499</v>
      </c>
      <c r="H120" s="1046" t="s">
        <v>467</v>
      </c>
      <c r="I120" s="1036" t="s">
        <v>159</v>
      </c>
      <c r="J120" s="1037"/>
      <c r="K120" s="1037" t="str">
        <f t="shared" ref="K120:K121" si="13">IF(M120="","",IF(M120=0,"",-M120))</f>
        <v/>
      </c>
      <c r="L120" s="1038" t="str">
        <f t="shared" ref="L120:L121" si="14">IF(M120="","",IF(K120="","",J120+K120))</f>
        <v/>
      </c>
      <c r="M120" s="1038" t="str">
        <f>IF('8. Medidas b) ii)'!E24=0,"",'8. Medidas b) ii)'!E27*(SUMIF(H109:H118,H120,F109:F118)/'8. Medidas b) ii)'!E24))</f>
        <v/>
      </c>
      <c r="N120" s="1038">
        <v>0</v>
      </c>
      <c r="O120" s="1047"/>
      <c r="P120" s="1047"/>
      <c r="Q120" s="1047"/>
      <c r="R120" s="1047"/>
      <c r="S120" s="1039"/>
      <c r="T120" s="1040"/>
      <c r="U120" s="1041"/>
      <c r="V120" s="1040"/>
      <c r="W120" s="1039"/>
      <c r="X120" s="1042"/>
      <c r="Y120" s="1042"/>
      <c r="Z120" s="1042"/>
      <c r="AA120" s="1042"/>
    </row>
    <row r="121" spans="2:27" x14ac:dyDescent="0.25">
      <c r="B121" s="1045" t="s">
        <v>549</v>
      </c>
      <c r="C121" s="1046" t="str">
        <f t="shared" si="12"/>
        <v/>
      </c>
      <c r="D121" s="1050"/>
      <c r="E121" s="1050"/>
      <c r="F121" s="1050"/>
      <c r="G121" s="1046" t="s">
        <v>499</v>
      </c>
      <c r="H121" s="1046" t="s">
        <v>484</v>
      </c>
      <c r="I121" s="1036" t="s">
        <v>159</v>
      </c>
      <c r="J121" s="1037"/>
      <c r="K121" s="1037" t="str">
        <f t="shared" si="13"/>
        <v/>
      </c>
      <c r="L121" s="1038" t="str">
        <f t="shared" si="14"/>
        <v/>
      </c>
      <c r="M121" s="1038" t="str">
        <f>IF('8. Medidas b) ii)'!E24=0,"",'8. Medidas b) ii)'!E27*(SUMIF(H109:H118,H121,F109:F118)/'8. Medidas b) ii)'!E24))</f>
        <v/>
      </c>
      <c r="N121" s="1038">
        <v>0</v>
      </c>
      <c r="O121" s="1047"/>
      <c r="P121" s="1047"/>
      <c r="Q121" s="1047"/>
      <c r="R121" s="1047"/>
      <c r="S121" s="1039"/>
      <c r="T121" s="1040"/>
      <c r="U121" s="1041"/>
      <c r="V121" s="1040"/>
      <c r="W121" s="1039"/>
      <c r="X121" s="1042"/>
      <c r="Y121" s="1042"/>
      <c r="Z121" s="1042"/>
      <c r="AA121" s="1042"/>
    </row>
    <row r="122" spans="2:27" x14ac:dyDescent="0.25">
      <c r="B122" s="1044"/>
      <c r="C122" s="1046"/>
      <c r="D122" s="1037"/>
      <c r="E122" s="1037"/>
      <c r="F122" s="1037"/>
      <c r="G122" s="1035"/>
      <c r="H122" s="1046"/>
      <c r="I122" s="1036"/>
      <c r="J122" s="1037"/>
      <c r="K122" s="1037"/>
      <c r="L122" s="1038"/>
      <c r="M122" s="1038"/>
      <c r="N122" s="1038"/>
      <c r="O122" s="1036"/>
      <c r="P122" s="1036"/>
      <c r="Q122" s="1036"/>
      <c r="R122" s="1036"/>
      <c r="S122" s="1039"/>
      <c r="T122" s="1040"/>
      <c r="U122" s="1041"/>
      <c r="V122" s="1040"/>
      <c r="W122" s="1039"/>
      <c r="X122" s="1042"/>
      <c r="Y122" s="1042"/>
      <c r="Z122" s="1042"/>
      <c r="AA122" s="1042"/>
    </row>
    <row r="123" spans="2:27" x14ac:dyDescent="0.25">
      <c r="B123" s="1044"/>
      <c r="C123" s="1046"/>
      <c r="D123" s="1037"/>
      <c r="E123" s="1037"/>
      <c r="F123" s="1037"/>
      <c r="G123" s="1048" t="s">
        <v>529</v>
      </c>
      <c r="H123" s="1048" t="e">
        <f>SUMIF(H109:H118,H119,F109:F118)/'8. Medidas b) ii)'!E24</f>
        <v>#DIV/0!</v>
      </c>
      <c r="I123" s="1036"/>
      <c r="J123" s="1037"/>
      <c r="K123" s="1037"/>
      <c r="L123" s="1038"/>
      <c r="M123" s="1038"/>
      <c r="N123" s="1038"/>
      <c r="O123" s="1036"/>
      <c r="P123" s="1036"/>
      <c r="Q123" s="1036"/>
      <c r="R123" s="1036"/>
      <c r="S123" s="1039"/>
      <c r="T123" s="1040"/>
      <c r="U123" s="1041"/>
      <c r="V123" s="1040"/>
      <c r="W123" s="1039"/>
      <c r="X123" s="1042"/>
      <c r="Y123" s="1042"/>
      <c r="Z123" s="1042"/>
      <c r="AA123" s="1042"/>
    </row>
    <row r="124" spans="2:27" x14ac:dyDescent="0.25">
      <c r="B124" s="1044"/>
      <c r="C124" s="1046"/>
      <c r="D124" s="1037"/>
      <c r="E124" s="1037"/>
      <c r="F124" s="1037"/>
      <c r="G124" s="1048" t="s">
        <v>530</v>
      </c>
      <c r="H124" s="1048" t="e">
        <f>SUMIF(H109:H118,H120,F109:F118)/'8. Medidas b) ii)'!E24</f>
        <v>#DIV/0!</v>
      </c>
      <c r="I124" s="1036"/>
      <c r="J124" s="1037"/>
      <c r="K124" s="1037"/>
      <c r="L124" s="1038"/>
      <c r="M124" s="1038"/>
      <c r="N124" s="1038"/>
      <c r="O124" s="1036"/>
      <c r="P124" s="1036"/>
      <c r="Q124" s="1036"/>
      <c r="R124" s="1036"/>
      <c r="S124" s="1039"/>
      <c r="T124" s="1040"/>
      <c r="U124" s="1041"/>
      <c r="V124" s="1040"/>
      <c r="W124" s="1039"/>
      <c r="X124" s="1042"/>
      <c r="Y124" s="1042"/>
      <c r="Z124" s="1042"/>
      <c r="AA124" s="1042"/>
    </row>
    <row r="125" spans="2:27" x14ac:dyDescent="0.25">
      <c r="B125" s="1044"/>
      <c r="C125" s="1046"/>
      <c r="D125" s="1050"/>
      <c r="E125" s="1050"/>
      <c r="F125" s="1050"/>
      <c r="G125" s="1048" t="s">
        <v>531</v>
      </c>
      <c r="H125" s="1048" t="e">
        <f>SUMIF(H109:H118,H121,F109:F118)/'8. Medidas b) ii)'!E24</f>
        <v>#DIV/0!</v>
      </c>
      <c r="I125" s="1049"/>
      <c r="J125" s="1050"/>
      <c r="K125" s="1050"/>
      <c r="L125" s="1038"/>
      <c r="M125" s="1038"/>
      <c r="N125" s="1038"/>
      <c r="O125" s="1036"/>
      <c r="P125" s="1036"/>
      <c r="Q125" s="1036"/>
      <c r="R125" s="1036"/>
      <c r="S125" s="1039"/>
      <c r="T125" s="1040"/>
      <c r="U125" s="1041"/>
      <c r="V125" s="1040"/>
      <c r="W125" s="1039"/>
      <c r="X125" s="1042"/>
      <c r="Y125" s="1042"/>
      <c r="Z125" s="1042"/>
      <c r="AA125" s="1042"/>
    </row>
    <row r="126" spans="2:27" x14ac:dyDescent="0.25">
      <c r="B126" s="1044"/>
      <c r="C126" s="1035"/>
      <c r="D126" s="1037"/>
      <c r="E126" s="1037"/>
      <c r="F126" s="1037"/>
      <c r="G126" s="1035"/>
      <c r="H126" s="1035"/>
      <c r="I126" s="1035"/>
      <c r="J126" s="1037"/>
      <c r="K126" s="1037"/>
      <c r="L126" s="1038" t="str">
        <f t="shared" si="8"/>
        <v/>
      </c>
      <c r="M126" s="1038"/>
      <c r="N126" s="1038"/>
      <c r="O126" s="1036"/>
      <c r="P126" s="1036"/>
      <c r="Q126" s="1036"/>
      <c r="R126" s="1036"/>
      <c r="S126" s="1039"/>
      <c r="T126" s="1040" t="str">
        <f t="shared" si="9"/>
        <v/>
      </c>
      <c r="U126" s="1041" t="str">
        <f t="shared" si="10"/>
        <v/>
      </c>
      <c r="V126" s="1040" t="str">
        <f t="shared" si="11"/>
        <v/>
      </c>
      <c r="W126" s="1039"/>
      <c r="X126" s="1042"/>
      <c r="Y126" s="1042"/>
      <c r="Z126" s="1042"/>
      <c r="AA126" s="1042"/>
    </row>
    <row r="127" spans="2:27" x14ac:dyDescent="0.25">
      <c r="B127" s="1051" t="s">
        <v>551</v>
      </c>
      <c r="C127" s="1035" t="str">
        <f>IF('10. Outras Despesas art. 7º'!D31="","",'10. Outras Despesas art. 7º'!D31)</f>
        <v/>
      </c>
      <c r="D127" s="1037" t="str">
        <f>IF(C127="","",'10. Outras Despesas art. 7º'!F31)</f>
        <v/>
      </c>
      <c r="E127" s="1037" t="str">
        <f>IF(C127="","",'10. Outras Despesas art. 7º'!G31)</f>
        <v/>
      </c>
      <c r="F127" s="1037" t="str">
        <f t="shared" ref="F127:F131" si="15">IF(D127="","",D127+E127)</f>
        <v/>
      </c>
      <c r="G127" s="1035"/>
      <c r="H127" s="1046" t="s">
        <v>467</v>
      </c>
      <c r="I127" s="1036" t="s">
        <v>159</v>
      </c>
      <c r="J127" s="1037"/>
      <c r="K127" s="1037" t="str">
        <f>IF(C127="","",'10. Outras Despesas art. 7º'!H31)</f>
        <v/>
      </c>
      <c r="L127" s="1038" t="str">
        <f t="shared" si="8"/>
        <v/>
      </c>
      <c r="M127" s="1038">
        <v>0</v>
      </c>
      <c r="N127" s="1038" t="str">
        <f>IF(C127="","",'10. Outras Despesas art. 7º'!I31)</f>
        <v/>
      </c>
      <c r="O127" s="1036" t="str">
        <f>IF($D127="","",IF('10. Outras Despesas art. 7º'!J31=0,"Preencher",'10. Outras Despesas art. 7º'!J31))</f>
        <v/>
      </c>
      <c r="P127" s="1036" t="str">
        <f>IF($D127="","",IF('10. Outras Despesas art. 7º'!K31=0,"Preencher",'10. Outras Despesas art. 7º'!K31))</f>
        <v/>
      </c>
      <c r="Q127" s="1036" t="str">
        <f>IF($D127="","",IF('10. Outras Despesas art. 7º'!L31=0,"Preencher",'10. Outras Despesas art. 7º'!L31))</f>
        <v/>
      </c>
      <c r="R127" s="1036" t="str">
        <f>IF($D127="","",IF('10. Outras Despesas art. 7º'!M31=0,"Preencher",'10. Outras Despesas art. 7º'!M31))</f>
        <v/>
      </c>
      <c r="S127" s="1039"/>
      <c r="T127" s="1040" t="str">
        <f t="shared" si="9"/>
        <v/>
      </c>
      <c r="U127" s="1041" t="str">
        <f t="shared" si="10"/>
        <v/>
      </c>
      <c r="V127" s="1040" t="str">
        <f t="shared" si="11"/>
        <v/>
      </c>
      <c r="W127" s="1039"/>
      <c r="X127" s="1042" t="str">
        <f>IF($D127="","",IF('10. Outras Despesas art. 7º'!N31="","Preencher",'10. Outras Despesas art. 7º'!N31))</f>
        <v/>
      </c>
      <c r="Y127" s="1042" t="str">
        <f>IF($D127="","",IF('10. Outras Despesas art. 7º'!O31="","Preencher",'10. Outras Despesas art. 7º'!O31))</f>
        <v/>
      </c>
      <c r="Z127" s="1042" t="str">
        <f>IF($D127="","",IF('10. Outras Despesas art. 7º'!P31="","",'10. Outras Despesas art. 7º'!P31))</f>
        <v/>
      </c>
      <c r="AA127" s="1042" t="str">
        <f>IF($D127="","",IF('10. Outras Despesas art. 7º'!Q31="","Preencher",'10. Outras Despesas art. 7º'!Q31))</f>
        <v/>
      </c>
    </row>
    <row r="128" spans="2:27" x14ac:dyDescent="0.25">
      <c r="B128" s="1051" t="s">
        <v>551</v>
      </c>
      <c r="C128" s="1035" t="str">
        <f>IF('10. Outras Despesas art. 7º'!D32="","",'10. Outras Despesas art. 7º'!D32)</f>
        <v/>
      </c>
      <c r="D128" s="1037" t="str">
        <f>IF(C128="","",'10. Outras Despesas art. 7º'!F32)</f>
        <v/>
      </c>
      <c r="E128" s="1037" t="str">
        <f>IF(C128="","",'10. Outras Despesas art. 7º'!G32)</f>
        <v/>
      </c>
      <c r="F128" s="1037" t="str">
        <f t="shared" si="15"/>
        <v/>
      </c>
      <c r="G128" s="1035"/>
      <c r="H128" s="1046" t="s">
        <v>467</v>
      </c>
      <c r="I128" s="1036" t="s">
        <v>159</v>
      </c>
      <c r="J128" s="1037"/>
      <c r="K128" s="1037" t="str">
        <f>IF(C128="","",'10. Outras Despesas art. 7º'!H32)</f>
        <v/>
      </c>
      <c r="L128" s="1038" t="str">
        <f t="shared" si="8"/>
        <v/>
      </c>
      <c r="M128" s="1038">
        <v>0</v>
      </c>
      <c r="N128" s="1038" t="str">
        <f>IF(C128="","",'10. Outras Despesas art. 7º'!I32)</f>
        <v/>
      </c>
      <c r="O128" s="1036" t="str">
        <f>IF($D128="","",IF('10. Outras Despesas art. 7º'!J32=0,"Preencher",'10. Outras Despesas art. 7º'!J32))</f>
        <v/>
      </c>
      <c r="P128" s="1036" t="str">
        <f>IF($D128="","",IF('10. Outras Despesas art. 7º'!K32=0,"Preencher",'10. Outras Despesas art. 7º'!K32))</f>
        <v/>
      </c>
      <c r="Q128" s="1036" t="str">
        <f>IF($D128="","",IF('10. Outras Despesas art. 7º'!L32=0,"Preencher",'10. Outras Despesas art. 7º'!L32))</f>
        <v/>
      </c>
      <c r="R128" s="1036" t="str">
        <f>IF($D128="","",IF('10. Outras Despesas art. 7º'!M32=0,"Preencher",'10. Outras Despesas art. 7º'!M32))</f>
        <v/>
      </c>
      <c r="S128" s="1039"/>
      <c r="T128" s="1040" t="str">
        <f t="shared" si="9"/>
        <v/>
      </c>
      <c r="U128" s="1041" t="str">
        <f t="shared" si="10"/>
        <v/>
      </c>
      <c r="V128" s="1040" t="str">
        <f t="shared" si="11"/>
        <v/>
      </c>
      <c r="W128" s="1039"/>
      <c r="X128" s="1042" t="str">
        <f>IF($D128="","",IF('10. Outras Despesas art. 7º'!N32="","Preencher",'10. Outras Despesas art. 7º'!N32))</f>
        <v/>
      </c>
      <c r="Y128" s="1042" t="str">
        <f>IF($D128="","",IF('10. Outras Despesas art. 7º'!O32="","Preencher",'10. Outras Despesas art. 7º'!O32))</f>
        <v/>
      </c>
      <c r="Z128" s="1042" t="str">
        <f>IF($D128="","",IF('10. Outras Despesas art. 7º'!P32="","",'10. Outras Despesas art. 7º'!P32))</f>
        <v/>
      </c>
      <c r="AA128" s="1042" t="str">
        <f>IF($D128="","",IF('10. Outras Despesas art. 7º'!Q32="","Preencher",'10. Outras Despesas art. 7º'!Q32))</f>
        <v/>
      </c>
    </row>
    <row r="129" spans="2:27" x14ac:dyDescent="0.25">
      <c r="B129" s="1051" t="s">
        <v>551</v>
      </c>
      <c r="C129" s="1035" t="str">
        <f>IF('10. Outras Despesas art. 7º'!D33="","",'10. Outras Despesas art. 7º'!D33)</f>
        <v/>
      </c>
      <c r="D129" s="1037" t="str">
        <f>IF(C129="","",'10. Outras Despesas art. 7º'!F33)</f>
        <v/>
      </c>
      <c r="E129" s="1037" t="str">
        <f>IF(C129="","",'10. Outras Despesas art. 7º'!G33)</f>
        <v/>
      </c>
      <c r="F129" s="1037" t="str">
        <f t="shared" si="15"/>
        <v/>
      </c>
      <c r="G129" s="1035"/>
      <c r="H129" s="1046" t="s">
        <v>467</v>
      </c>
      <c r="I129" s="1036" t="s">
        <v>159</v>
      </c>
      <c r="J129" s="1037"/>
      <c r="K129" s="1037" t="str">
        <f>IF(C129="","",'10. Outras Despesas art. 7º'!H33)</f>
        <v/>
      </c>
      <c r="L129" s="1038" t="str">
        <f t="shared" si="8"/>
        <v/>
      </c>
      <c r="M129" s="1038">
        <v>0</v>
      </c>
      <c r="N129" s="1038" t="str">
        <f>IF(C129="","",'10. Outras Despesas art. 7º'!I33)</f>
        <v/>
      </c>
      <c r="O129" s="1036" t="str">
        <f>IF($D129="","",IF('10. Outras Despesas art. 7º'!J33=0,"Preencher",'10. Outras Despesas art. 7º'!J33))</f>
        <v/>
      </c>
      <c r="P129" s="1036" t="str">
        <f>IF($D129="","",IF('10. Outras Despesas art. 7º'!K33=0,"Preencher",'10. Outras Despesas art. 7º'!K33))</f>
        <v/>
      </c>
      <c r="Q129" s="1036" t="str">
        <f>IF($D129="","",IF('10. Outras Despesas art. 7º'!L33=0,"Preencher",'10. Outras Despesas art. 7º'!L33))</f>
        <v/>
      </c>
      <c r="R129" s="1036" t="str">
        <f>IF($D129="","",IF('10. Outras Despesas art. 7º'!M33=0,"Preencher",'10. Outras Despesas art. 7º'!M33))</f>
        <v/>
      </c>
      <c r="S129" s="1039"/>
      <c r="T129" s="1040" t="str">
        <f t="shared" si="9"/>
        <v/>
      </c>
      <c r="U129" s="1041" t="str">
        <f t="shared" si="10"/>
        <v/>
      </c>
      <c r="V129" s="1040" t="str">
        <f t="shared" si="11"/>
        <v/>
      </c>
      <c r="W129" s="1039"/>
      <c r="X129" s="1042" t="str">
        <f>IF($D129="","",IF('10. Outras Despesas art. 7º'!N33="","Preencher",'10. Outras Despesas art. 7º'!N33))</f>
        <v/>
      </c>
      <c r="Y129" s="1042" t="str">
        <f>IF($D129="","",IF('10. Outras Despesas art. 7º'!O33="","Preencher",'10. Outras Despesas art. 7º'!O33))</f>
        <v/>
      </c>
      <c r="Z129" s="1042" t="str">
        <f>IF($D129="","",IF('10. Outras Despesas art. 7º'!P33="","",'10. Outras Despesas art. 7º'!P33))</f>
        <v/>
      </c>
      <c r="AA129" s="1042" t="str">
        <f>IF($D129="","",IF('10. Outras Despesas art. 7º'!Q33="","Preencher",'10. Outras Despesas art. 7º'!Q33))</f>
        <v/>
      </c>
    </row>
    <row r="130" spans="2:27" x14ac:dyDescent="0.25">
      <c r="B130" s="1051" t="s">
        <v>551</v>
      </c>
      <c r="C130" s="1035" t="str">
        <f>IF('10. Outras Despesas art. 7º'!D34="","",'10. Outras Despesas art. 7º'!D34)</f>
        <v/>
      </c>
      <c r="D130" s="1037" t="str">
        <f>IF(C130="","",'10. Outras Despesas art. 7º'!F34)</f>
        <v/>
      </c>
      <c r="E130" s="1037" t="str">
        <f>IF(C130="","",'10. Outras Despesas art. 7º'!G34)</f>
        <v/>
      </c>
      <c r="F130" s="1037" t="str">
        <f t="shared" si="15"/>
        <v/>
      </c>
      <c r="G130" s="1035"/>
      <c r="H130" s="1046" t="s">
        <v>467</v>
      </c>
      <c r="I130" s="1036" t="s">
        <v>159</v>
      </c>
      <c r="J130" s="1037"/>
      <c r="K130" s="1037" t="str">
        <f>IF(C130="","",'10. Outras Despesas art. 7º'!H34)</f>
        <v/>
      </c>
      <c r="L130" s="1038" t="str">
        <f t="shared" si="8"/>
        <v/>
      </c>
      <c r="M130" s="1038">
        <v>0</v>
      </c>
      <c r="N130" s="1038" t="str">
        <f>IF(C130="","",'10. Outras Despesas art. 7º'!I34)</f>
        <v/>
      </c>
      <c r="O130" s="1036" t="str">
        <f>IF($D130="","",IF('10. Outras Despesas art. 7º'!J34=0,"Preencher",'10. Outras Despesas art. 7º'!J34))</f>
        <v/>
      </c>
      <c r="P130" s="1036" t="str">
        <f>IF($D130="","",IF('10. Outras Despesas art. 7º'!K34=0,"Preencher",'10. Outras Despesas art. 7º'!K34))</f>
        <v/>
      </c>
      <c r="Q130" s="1036" t="str">
        <f>IF($D130="","",IF('10. Outras Despesas art. 7º'!L34=0,"Preencher",'10. Outras Despesas art. 7º'!L34))</f>
        <v/>
      </c>
      <c r="R130" s="1036" t="str">
        <f>IF($D130="","",IF('10. Outras Despesas art. 7º'!M34=0,"Preencher",'10. Outras Despesas art. 7º'!M34))</f>
        <v/>
      </c>
      <c r="S130" s="1039"/>
      <c r="T130" s="1040" t="str">
        <f t="shared" si="9"/>
        <v/>
      </c>
      <c r="U130" s="1041" t="str">
        <f t="shared" si="10"/>
        <v/>
      </c>
      <c r="V130" s="1040" t="str">
        <f t="shared" si="11"/>
        <v/>
      </c>
      <c r="W130" s="1039"/>
      <c r="X130" s="1042" t="str">
        <f>IF($D130="","",IF('10. Outras Despesas art. 7º'!N34="","Preencher",'10. Outras Despesas art. 7º'!N34))</f>
        <v/>
      </c>
      <c r="Y130" s="1042" t="str">
        <f>IF($D130="","",IF('10. Outras Despesas art. 7º'!O34="","Preencher",'10. Outras Despesas art. 7º'!O34))</f>
        <v/>
      </c>
      <c r="Z130" s="1042" t="str">
        <f>IF($D130="","",IF('10. Outras Despesas art. 7º'!P34="","",'10. Outras Despesas art. 7º'!P34))</f>
        <v/>
      </c>
      <c r="AA130" s="1042" t="str">
        <f>IF($D130="","",IF('10. Outras Despesas art. 7º'!Q34="","Preencher",'10. Outras Despesas art. 7º'!Q34))</f>
        <v/>
      </c>
    </row>
    <row r="131" spans="2:27" x14ac:dyDescent="0.25">
      <c r="B131" s="1051" t="s">
        <v>551</v>
      </c>
      <c r="C131" s="1035" t="str">
        <f>IF('10. Outras Despesas art. 7º'!D35="","",'10. Outras Despesas art. 7º'!D35)</f>
        <v/>
      </c>
      <c r="D131" s="1037" t="str">
        <f>IF(C131="","",'10. Outras Despesas art. 7º'!F35)</f>
        <v/>
      </c>
      <c r="E131" s="1037" t="str">
        <f>IF(C131="","",'10. Outras Despesas art. 7º'!G35)</f>
        <v/>
      </c>
      <c r="F131" s="1037" t="str">
        <f t="shared" si="15"/>
        <v/>
      </c>
      <c r="G131" s="1035"/>
      <c r="H131" s="1046" t="s">
        <v>467</v>
      </c>
      <c r="I131" s="1036" t="s">
        <v>159</v>
      </c>
      <c r="J131" s="1037"/>
      <c r="K131" s="1037" t="str">
        <f>IF(C131="","",'10. Outras Despesas art. 7º'!H35)</f>
        <v/>
      </c>
      <c r="L131" s="1038" t="str">
        <f t="shared" si="8"/>
        <v/>
      </c>
      <c r="M131" s="1038">
        <v>0</v>
      </c>
      <c r="N131" s="1038" t="str">
        <f>IF(C131="","",'10. Outras Despesas art. 7º'!I35)</f>
        <v/>
      </c>
      <c r="O131" s="1036" t="str">
        <f>IF($D131="","",IF('10. Outras Despesas art. 7º'!J35=0,"Preencher",'10. Outras Despesas art. 7º'!J35))</f>
        <v/>
      </c>
      <c r="P131" s="1036" t="str">
        <f>IF($D131="","",IF('10. Outras Despesas art. 7º'!K35=0,"Preencher",'10. Outras Despesas art. 7º'!K35))</f>
        <v/>
      </c>
      <c r="Q131" s="1036" t="str">
        <f>IF($D131="","",IF('10. Outras Despesas art. 7º'!L35=0,"Preencher",'10. Outras Despesas art. 7º'!L35))</f>
        <v/>
      </c>
      <c r="R131" s="1036" t="str">
        <f>IF($D131="","",IF('10. Outras Despesas art. 7º'!M35=0,"Preencher",'10. Outras Despesas art. 7º'!M35))</f>
        <v/>
      </c>
      <c r="S131" s="1039"/>
      <c r="T131" s="1040" t="str">
        <f t="shared" si="9"/>
        <v/>
      </c>
      <c r="U131" s="1041" t="str">
        <f t="shared" si="10"/>
        <v/>
      </c>
      <c r="V131" s="1040" t="str">
        <f t="shared" si="11"/>
        <v/>
      </c>
      <c r="W131" s="1039"/>
      <c r="X131" s="1042" t="str">
        <f>IF($D131="","",IF('10. Outras Despesas art. 7º'!N35="","Preencher",'10. Outras Despesas art. 7º'!N35))</f>
        <v/>
      </c>
      <c r="Y131" s="1042" t="str">
        <f>IF($D131="","",IF('10. Outras Despesas art. 7º'!O35="","Preencher",'10. Outras Despesas art. 7º'!O35))</f>
        <v/>
      </c>
      <c r="Z131" s="1042" t="str">
        <f>IF($D131="","",IF('10. Outras Despesas art. 7º'!P35="","",'10. Outras Despesas art. 7º'!P35))</f>
        <v/>
      </c>
      <c r="AA131" s="1042" t="str">
        <f>IF($D131="","",IF('10. Outras Despesas art. 7º'!Q35="","Preencher",'10. Outras Despesas art. 7º'!Q35))</f>
        <v/>
      </c>
    </row>
    <row r="132" spans="2:27" x14ac:dyDescent="0.25">
      <c r="B132" s="1044"/>
      <c r="C132" s="1035"/>
      <c r="D132" s="1037"/>
      <c r="E132" s="1037"/>
      <c r="F132" s="1037"/>
      <c r="G132" s="1035"/>
      <c r="H132" s="1035"/>
      <c r="I132" s="1036"/>
      <c r="J132" s="1037"/>
      <c r="K132" s="1037"/>
      <c r="L132" s="1038"/>
      <c r="M132" s="1038"/>
      <c r="N132" s="1038"/>
      <c r="O132" s="1036"/>
      <c r="P132" s="1036"/>
      <c r="Q132" s="1036"/>
      <c r="R132" s="1036"/>
      <c r="S132" s="1039"/>
      <c r="T132" s="1040" t="str">
        <f t="shared" si="9"/>
        <v/>
      </c>
      <c r="U132" s="1041" t="str">
        <f t="shared" si="10"/>
        <v/>
      </c>
      <c r="V132" s="1040" t="str">
        <f t="shared" si="11"/>
        <v/>
      </c>
      <c r="W132" s="1039"/>
      <c r="X132" s="1042"/>
      <c r="Y132" s="1042"/>
      <c r="Z132" s="1042"/>
      <c r="AA132" s="1042"/>
    </row>
    <row r="133" spans="2:27" x14ac:dyDescent="0.25">
      <c r="B133" s="1051" t="s">
        <v>551</v>
      </c>
      <c r="C133" s="1035" t="str">
        <f>IF('10. Outras Despesas art. 7º'!D19="","",'10. Outras Despesas art. 7º'!D19)</f>
        <v/>
      </c>
      <c r="D133" s="1037" t="str">
        <f>IF(C133="","",'10. Outras Despesas art. 7º'!F19)</f>
        <v/>
      </c>
      <c r="E133" s="1037" t="str">
        <f>IF(C133="","",'10. Outras Despesas art. 7º'!G19)</f>
        <v/>
      </c>
      <c r="F133" s="1037" t="str">
        <f t="shared" ref="F133:F137" si="16">IF(D133="","",D133+E133)</f>
        <v/>
      </c>
      <c r="G133" s="1035"/>
      <c r="H133" s="1035" t="s">
        <v>484</v>
      </c>
      <c r="I133" s="1036" t="s">
        <v>159</v>
      </c>
      <c r="J133" s="1037"/>
      <c r="K133" s="1037" t="str">
        <f>IF(C133="","",'10. Outras Despesas art. 7º'!H19)</f>
        <v/>
      </c>
      <c r="L133" s="1038" t="str">
        <f t="shared" si="8"/>
        <v/>
      </c>
      <c r="M133" s="1038">
        <v>0</v>
      </c>
      <c r="N133" s="1038" t="str">
        <f>IF(C133="","",'10. Outras Despesas art. 7º'!I19)</f>
        <v/>
      </c>
      <c r="O133" s="1036" t="str">
        <f>IF($D133="","",IF('10. Outras Despesas art. 7º'!J19=0,"Preencher",'10. Outras Despesas art. 7º'!J19))</f>
        <v/>
      </c>
      <c r="P133" s="1036" t="str">
        <f>IF($D133="","",IF('10. Outras Despesas art. 7º'!K19=0,"Preencher",'10. Outras Despesas art. 7º'!K19))</f>
        <v/>
      </c>
      <c r="Q133" s="1036" t="str">
        <f>IF($D133="","",IF('10. Outras Despesas art. 7º'!L19=0,"Preencher",'10. Outras Despesas art. 7º'!L19))</f>
        <v/>
      </c>
      <c r="R133" s="1036" t="str">
        <f>IF($D133="","",IF('10. Outras Despesas art. 7º'!M19=0,"Preencher",'10. Outras Despesas art. 7º'!M19))</f>
        <v/>
      </c>
      <c r="S133" s="1039"/>
      <c r="T133" s="1040" t="str">
        <f t="shared" si="9"/>
        <v/>
      </c>
      <c r="U133" s="1041" t="str">
        <f t="shared" si="10"/>
        <v/>
      </c>
      <c r="V133" s="1040" t="str">
        <f t="shared" si="11"/>
        <v/>
      </c>
      <c r="W133" s="1039"/>
      <c r="X133" s="1042" t="str">
        <f>IF($D133="","",IF('10. Outras Despesas art. 7º'!N19="","Preencher",'10. Outras Despesas art. 7º'!N19))</f>
        <v/>
      </c>
      <c r="Y133" s="1042" t="str">
        <f>IF($D133="","",IF('10. Outras Despesas art. 7º'!O19="","Preencher",'10. Outras Despesas art. 7º'!O19))</f>
        <v/>
      </c>
      <c r="Z133" s="1042" t="str">
        <f>IF($D133="","",IF('10. Outras Despesas art. 7º'!P19="","",'10. Outras Despesas art. 7º'!P19))</f>
        <v/>
      </c>
      <c r="AA133" s="1042" t="str">
        <f>IF($D133="","",IF('10. Outras Despesas art. 7º'!Q19="","Preencher",'10. Outras Despesas art. 7º'!Q19))</f>
        <v/>
      </c>
    </row>
    <row r="134" spans="2:27" x14ac:dyDescent="0.25">
      <c r="B134" s="1051" t="s">
        <v>551</v>
      </c>
      <c r="C134" s="1035" t="str">
        <f>IF('10. Outras Despesas art. 7º'!D20="","",'10. Outras Despesas art. 7º'!D20)</f>
        <v/>
      </c>
      <c r="D134" s="1037" t="str">
        <f>IF(C134="","",'10. Outras Despesas art. 7º'!F20)</f>
        <v/>
      </c>
      <c r="E134" s="1037" t="str">
        <f>IF(C134="","",'10. Outras Despesas art. 7º'!G20)</f>
        <v/>
      </c>
      <c r="F134" s="1037" t="str">
        <f t="shared" si="16"/>
        <v/>
      </c>
      <c r="G134" s="1035"/>
      <c r="H134" s="1035" t="s">
        <v>484</v>
      </c>
      <c r="I134" s="1036" t="s">
        <v>159</v>
      </c>
      <c r="J134" s="1037"/>
      <c r="K134" s="1037" t="str">
        <f>IF(C134="","",'10. Outras Despesas art. 7º'!H20)</f>
        <v/>
      </c>
      <c r="L134" s="1038" t="str">
        <f t="shared" si="8"/>
        <v/>
      </c>
      <c r="M134" s="1038">
        <v>0</v>
      </c>
      <c r="N134" s="1038" t="str">
        <f>IF(C134="","",'10. Outras Despesas art. 7º'!I20)</f>
        <v/>
      </c>
      <c r="O134" s="1036" t="str">
        <f>IF($D134="","",IF('10. Outras Despesas art. 7º'!J20=0,"Preencher",'10. Outras Despesas art. 7º'!J20))</f>
        <v/>
      </c>
      <c r="P134" s="1036" t="str">
        <f>IF($D134="","",IF('10. Outras Despesas art. 7º'!K20=0,"Preencher",'10. Outras Despesas art. 7º'!K20))</f>
        <v/>
      </c>
      <c r="Q134" s="1036" t="str">
        <f>IF($D134="","",IF('10. Outras Despesas art. 7º'!L20=0,"Preencher",'10. Outras Despesas art. 7º'!L20))</f>
        <v/>
      </c>
      <c r="R134" s="1036" t="str">
        <f>IF($D134="","",IF('10. Outras Despesas art. 7º'!M20=0,"Preencher",'10. Outras Despesas art. 7º'!M20))</f>
        <v/>
      </c>
      <c r="S134" s="1039"/>
      <c r="T134" s="1040" t="str">
        <f t="shared" si="9"/>
        <v/>
      </c>
      <c r="U134" s="1041" t="str">
        <f t="shared" si="10"/>
        <v/>
      </c>
      <c r="V134" s="1040" t="str">
        <f t="shared" si="11"/>
        <v/>
      </c>
      <c r="W134" s="1039"/>
      <c r="X134" s="1042" t="str">
        <f>IF($D134="","",IF('10. Outras Despesas art. 7º'!N20="","Preencher",'10. Outras Despesas art. 7º'!N20))</f>
        <v/>
      </c>
      <c r="Y134" s="1042" t="str">
        <f>IF($D134="","",IF('10. Outras Despesas art. 7º'!O20="","Preencher",'10. Outras Despesas art. 7º'!O20))</f>
        <v/>
      </c>
      <c r="Z134" s="1042" t="str">
        <f>IF($D134="","",IF('10. Outras Despesas art. 7º'!P20="","",'10. Outras Despesas art. 7º'!P20))</f>
        <v/>
      </c>
      <c r="AA134" s="1042" t="str">
        <f>IF($D134="","",IF('10. Outras Despesas art. 7º'!Q20="","Preencher",'10. Outras Despesas art. 7º'!Q20))</f>
        <v/>
      </c>
    </row>
    <row r="135" spans="2:27" x14ac:dyDescent="0.25">
      <c r="B135" s="1051" t="s">
        <v>551</v>
      </c>
      <c r="C135" s="1035" t="str">
        <f>IF('10. Outras Despesas art. 7º'!D21="","",'10. Outras Despesas art. 7º'!D21)</f>
        <v/>
      </c>
      <c r="D135" s="1037" t="str">
        <f>IF(C135="","",'10. Outras Despesas art. 7º'!F21)</f>
        <v/>
      </c>
      <c r="E135" s="1037" t="str">
        <f>IF(C135="","",'10. Outras Despesas art. 7º'!G21)</f>
        <v/>
      </c>
      <c r="F135" s="1037" t="str">
        <f t="shared" si="16"/>
        <v/>
      </c>
      <c r="G135" s="1035"/>
      <c r="H135" s="1035" t="s">
        <v>484</v>
      </c>
      <c r="I135" s="1036" t="s">
        <v>159</v>
      </c>
      <c r="J135" s="1037"/>
      <c r="K135" s="1037" t="str">
        <f>IF(C135="","",'10. Outras Despesas art. 7º'!H21)</f>
        <v/>
      </c>
      <c r="L135" s="1038" t="str">
        <f t="shared" si="8"/>
        <v/>
      </c>
      <c r="M135" s="1038">
        <v>0</v>
      </c>
      <c r="N135" s="1038" t="str">
        <f>IF(C135="","",'10. Outras Despesas art. 7º'!I21)</f>
        <v/>
      </c>
      <c r="O135" s="1036" t="str">
        <f>IF($D135="","",IF('10. Outras Despesas art. 7º'!J21=0,"Preencher",'10. Outras Despesas art. 7º'!J21))</f>
        <v/>
      </c>
      <c r="P135" s="1036" t="str">
        <f>IF($D135="","",IF('10. Outras Despesas art. 7º'!K21=0,"Preencher",'10. Outras Despesas art. 7º'!K21))</f>
        <v/>
      </c>
      <c r="Q135" s="1036" t="str">
        <f>IF($D135="","",IF('10. Outras Despesas art. 7º'!L21=0,"Preencher",'10. Outras Despesas art. 7º'!L21))</f>
        <v/>
      </c>
      <c r="R135" s="1036" t="str">
        <f>IF($D135="","",IF('10. Outras Despesas art. 7º'!M21=0,"Preencher",'10. Outras Despesas art. 7º'!M21))</f>
        <v/>
      </c>
      <c r="S135" s="1039"/>
      <c r="T135" s="1040" t="str">
        <f t="shared" si="9"/>
        <v/>
      </c>
      <c r="U135" s="1041" t="str">
        <f t="shared" si="10"/>
        <v/>
      </c>
      <c r="V135" s="1040" t="str">
        <f t="shared" si="11"/>
        <v/>
      </c>
      <c r="W135" s="1039"/>
      <c r="X135" s="1042" t="str">
        <f>IF($D135="","",IF('10. Outras Despesas art. 7º'!N21="","Preencher",'10. Outras Despesas art. 7º'!N21))</f>
        <v/>
      </c>
      <c r="Y135" s="1042" t="str">
        <f>IF($D135="","",IF('10. Outras Despesas art. 7º'!O21="","Preencher",'10. Outras Despesas art. 7º'!O21))</f>
        <v/>
      </c>
      <c r="Z135" s="1042" t="str">
        <f>IF($D135="","",IF('10. Outras Despesas art. 7º'!P21="","",'10. Outras Despesas art. 7º'!P21))</f>
        <v/>
      </c>
      <c r="AA135" s="1042" t="str">
        <f>IF($D135="","",IF('10. Outras Despesas art. 7º'!Q21="","Preencher",'10. Outras Despesas art. 7º'!Q21))</f>
        <v/>
      </c>
    </row>
    <row r="136" spans="2:27" x14ac:dyDescent="0.25">
      <c r="B136" s="1051" t="s">
        <v>551</v>
      </c>
      <c r="C136" s="1035" t="str">
        <f>IF('10. Outras Despesas art. 7º'!D22="","",'10. Outras Despesas art. 7º'!D22)</f>
        <v/>
      </c>
      <c r="D136" s="1037" t="str">
        <f>IF(C136="","",'10. Outras Despesas art. 7º'!F22)</f>
        <v/>
      </c>
      <c r="E136" s="1037" t="str">
        <f>IF(C136="","",'10. Outras Despesas art. 7º'!G22)</f>
        <v/>
      </c>
      <c r="F136" s="1037" t="str">
        <f t="shared" si="16"/>
        <v/>
      </c>
      <c r="G136" s="1035"/>
      <c r="H136" s="1035" t="s">
        <v>484</v>
      </c>
      <c r="I136" s="1036" t="s">
        <v>159</v>
      </c>
      <c r="J136" s="1037"/>
      <c r="K136" s="1037" t="str">
        <f>IF(C136="","",'10. Outras Despesas art. 7º'!H22)</f>
        <v/>
      </c>
      <c r="L136" s="1038" t="str">
        <f t="shared" si="8"/>
        <v/>
      </c>
      <c r="M136" s="1038">
        <v>0</v>
      </c>
      <c r="N136" s="1038" t="str">
        <f>IF(C136="","",'10. Outras Despesas art. 7º'!I22)</f>
        <v/>
      </c>
      <c r="O136" s="1036" t="str">
        <f>IF($D136="","",IF('10. Outras Despesas art. 7º'!J22=0,"Preencher",'10. Outras Despesas art. 7º'!J22))</f>
        <v/>
      </c>
      <c r="P136" s="1036" t="str">
        <f>IF($D136="","",IF('10. Outras Despesas art. 7º'!K22=0,"Preencher",'10. Outras Despesas art. 7º'!K22))</f>
        <v/>
      </c>
      <c r="Q136" s="1036" t="str">
        <f>IF($D136="","",IF('10. Outras Despesas art. 7º'!L22=0,"Preencher",'10. Outras Despesas art. 7º'!L22))</f>
        <v/>
      </c>
      <c r="R136" s="1036" t="str">
        <f>IF($D136="","",IF('10. Outras Despesas art. 7º'!M22=0,"Preencher",'10. Outras Despesas art. 7º'!M22))</f>
        <v/>
      </c>
      <c r="S136" s="1039"/>
      <c r="T136" s="1040" t="str">
        <f t="shared" si="9"/>
        <v/>
      </c>
      <c r="U136" s="1041" t="str">
        <f t="shared" si="10"/>
        <v/>
      </c>
      <c r="V136" s="1040" t="str">
        <f t="shared" si="11"/>
        <v/>
      </c>
      <c r="W136" s="1039"/>
      <c r="X136" s="1042" t="str">
        <f>IF($D136="","",IF('10. Outras Despesas art. 7º'!N22="","Preencher",'10. Outras Despesas art. 7º'!N22))</f>
        <v/>
      </c>
      <c r="Y136" s="1042" t="str">
        <f>IF($D136="","",IF('10. Outras Despesas art. 7º'!O22="","Preencher",'10. Outras Despesas art. 7º'!O22))</f>
        <v/>
      </c>
      <c r="Z136" s="1042" t="str">
        <f>IF($D136="","",IF('10. Outras Despesas art. 7º'!P22="","",'10. Outras Despesas art. 7º'!P22))</f>
        <v/>
      </c>
      <c r="AA136" s="1042" t="str">
        <f>IF($D136="","",IF('10. Outras Despesas art. 7º'!Q22="","Preencher",'10. Outras Despesas art. 7º'!Q22))</f>
        <v/>
      </c>
    </row>
    <row r="137" spans="2:27" ht="15.75" thickBot="1" x14ac:dyDescent="0.3">
      <c r="B137" s="1051" t="s">
        <v>551</v>
      </c>
      <c r="C137" s="1052" t="str">
        <f>IF('10. Outras Despesas art. 7º'!D23="","",'10. Outras Despesas art. 7º'!D23)</f>
        <v/>
      </c>
      <c r="D137" s="1054" t="str">
        <f>IF(C137="","",'10. Outras Despesas art. 7º'!F23)</f>
        <v/>
      </c>
      <c r="E137" s="1054" t="str">
        <f>IF(C137="","",'10. Outras Despesas art. 7º'!G23)</f>
        <v/>
      </c>
      <c r="F137" s="1054" t="str">
        <f t="shared" si="16"/>
        <v/>
      </c>
      <c r="G137" s="1052"/>
      <c r="H137" s="1052" t="s">
        <v>484</v>
      </c>
      <c r="I137" s="1053" t="s">
        <v>159</v>
      </c>
      <c r="J137" s="1054"/>
      <c r="K137" s="1054" t="str">
        <f>IF(C137="","",'10. Outras Despesas art. 7º'!H23)</f>
        <v/>
      </c>
      <c r="L137" s="1055" t="str">
        <f t="shared" si="8"/>
        <v/>
      </c>
      <c r="M137" s="1055">
        <v>0</v>
      </c>
      <c r="N137" s="1055" t="str">
        <f>IF(C137="","",'10. Outras Despesas art. 7º'!I23)</f>
        <v/>
      </c>
      <c r="O137" s="1053" t="str">
        <f>IF($D137="","",IF('10. Outras Despesas art. 7º'!J23=0,"Preencher",'10. Outras Despesas art. 7º'!J23))</f>
        <v/>
      </c>
      <c r="P137" s="1053" t="str">
        <f>IF($D137="","",IF('10. Outras Despesas art. 7º'!K23=0,"Preencher",'10. Outras Despesas art. 7º'!K23))</f>
        <v/>
      </c>
      <c r="Q137" s="1053" t="str">
        <f>IF($D137="","",IF('10. Outras Despesas art. 7º'!L23=0,"Preencher",'10. Outras Despesas art. 7º'!L23))</f>
        <v/>
      </c>
      <c r="R137" s="1053" t="str">
        <f>IF($D137="","",IF('10. Outras Despesas art. 7º'!M23=0,"Preencher",'10. Outras Despesas art. 7º'!M23))</f>
        <v/>
      </c>
      <c r="S137" s="1056"/>
      <c r="T137" s="1057" t="str">
        <f t="shared" si="9"/>
        <v/>
      </c>
      <c r="U137" s="1058" t="str">
        <f t="shared" si="10"/>
        <v/>
      </c>
      <c r="V137" s="1057" t="str">
        <f t="shared" si="11"/>
        <v/>
      </c>
      <c r="W137" s="1056"/>
      <c r="X137" s="1059" t="str">
        <f>IF($D137="","",IF('10. Outras Despesas art. 7º'!N23="","Preencher",'10. Outras Despesas art. 7º'!N23))</f>
        <v/>
      </c>
      <c r="Y137" s="1059" t="str">
        <f>IF($D137="","",IF('10. Outras Despesas art. 7º'!O23="","Preencher",'10. Outras Despesas art. 7º'!O23))</f>
        <v/>
      </c>
      <c r="Z137" s="1059" t="str">
        <f>IF($D137="","",IF('10. Outras Despesas art. 7º'!P23="","",'10. Outras Despesas art. 7º'!P23))</f>
        <v/>
      </c>
      <c r="AA137" s="1059" t="str">
        <f>IF($D137="","",IF('10. Outras Despesas art. 7º'!Q23="","Preencher",'10. Outras Despesas art. 7º'!Q23))</f>
        <v/>
      </c>
    </row>
    <row r="138" spans="2:27" ht="15.75" thickBot="1" x14ac:dyDescent="0.3">
      <c r="B138" s="1044"/>
      <c r="C138" s="1060" t="s">
        <v>455</v>
      </c>
      <c r="D138" s="1061">
        <f>SUM(D139:D143)</f>
        <v>0</v>
      </c>
      <c r="E138" s="1061">
        <f>SUM(E139:E143)</f>
        <v>0</v>
      </c>
      <c r="F138" s="1061">
        <f>SUM(F139:F143)</f>
        <v>0</v>
      </c>
      <c r="G138" s="1062"/>
      <c r="H138" s="1063"/>
      <c r="I138" s="1063"/>
      <c r="J138" s="1064">
        <f>SUM(J139:J143)</f>
        <v>0</v>
      </c>
      <c r="K138" s="1064">
        <f>SUM(K139:K143)</f>
        <v>0</v>
      </c>
      <c r="L138" s="1064">
        <f>SUM(L139:L143)</f>
        <v>0</v>
      </c>
      <c r="M138" s="1064">
        <f>SUM(M139:M143)</f>
        <v>0</v>
      </c>
      <c r="N138" s="1065">
        <f>SUM(N139:N143)</f>
        <v>0</v>
      </c>
      <c r="O138" s="1066"/>
      <c r="P138" s="1066"/>
      <c r="Q138" s="1066"/>
      <c r="R138" s="1066"/>
      <c r="S138" s="1024"/>
      <c r="T138" s="1067"/>
      <c r="U138" s="1068"/>
      <c r="V138" s="1067"/>
      <c r="W138" s="1024"/>
      <c r="X138" s="1069"/>
      <c r="Y138" s="1069"/>
      <c r="Z138" s="1069"/>
      <c r="AA138" s="1069"/>
    </row>
    <row r="139" spans="2:27" x14ac:dyDescent="0.25">
      <c r="B139" s="1051" t="s">
        <v>551</v>
      </c>
      <c r="C139" s="1027" t="str">
        <f>IF('10. Outras Despesas art. 7º'!D25="","",'10. Outras Despesas art. 7º'!D25)</f>
        <v/>
      </c>
      <c r="D139" s="1029" t="str">
        <f>IF(C139="","",'10. Outras Despesas art. 7º'!F25)</f>
        <v/>
      </c>
      <c r="E139" s="1029" t="str">
        <f>IF(C139="","",'10. Outras Despesas art. 7º'!G25)</f>
        <v/>
      </c>
      <c r="F139" s="1029" t="str">
        <f t="shared" ref="F139:F143" si="17">IF(D139="","",D139+E139)</f>
        <v/>
      </c>
      <c r="G139" s="1027"/>
      <c r="H139" s="1027" t="s">
        <v>485</v>
      </c>
      <c r="I139" s="1028" t="s">
        <v>159</v>
      </c>
      <c r="J139" s="1029"/>
      <c r="K139" s="1029" t="str">
        <f>IF(C139="","",'10. Outras Despesas art. 7º'!H25)</f>
        <v/>
      </c>
      <c r="L139" s="1030" t="str">
        <f t="shared" si="8"/>
        <v/>
      </c>
      <c r="M139" s="1030">
        <v>0</v>
      </c>
      <c r="N139" s="1030" t="str">
        <f>IF(C139="","",'10. Outras Despesas art. 7º'!I25)</f>
        <v/>
      </c>
      <c r="O139" s="1028" t="str">
        <f>IF($D139="","",IF('10. Outras Despesas art. 7º'!J25=0,"Preencher",'10. Outras Despesas art. 7º'!J25))</f>
        <v/>
      </c>
      <c r="P139" s="1028" t="str">
        <f>IF($D139="","",IF('10. Outras Despesas art. 7º'!K25=0,"Preencher",'10. Outras Despesas art. 7º'!K25))</f>
        <v/>
      </c>
      <c r="Q139" s="1028" t="str">
        <f>IF($D139="","",IF('10. Outras Despesas art. 7º'!L25=0,"Preencher",'10. Outras Despesas art. 7º'!L25))</f>
        <v/>
      </c>
      <c r="R139" s="1028" t="str">
        <f>IF($D139="","",IF('10. Outras Despesas art. 7º'!M25=0,"Preencher",'10. Outras Despesas art. 7º'!M25))</f>
        <v/>
      </c>
      <c r="S139" s="1031"/>
      <c r="T139" s="1032" t="str">
        <f t="shared" si="9"/>
        <v/>
      </c>
      <c r="U139" s="1033" t="str">
        <f t="shared" si="10"/>
        <v/>
      </c>
      <c r="V139" s="1032" t="str">
        <f t="shared" si="11"/>
        <v/>
      </c>
      <c r="W139" s="1031"/>
      <c r="X139" s="1034" t="str">
        <f>IF($D139="","",IF('10. Outras Despesas art. 7º'!N25="","Preencher",'10. Outras Despesas art. 7º'!N25))</f>
        <v/>
      </c>
      <c r="Y139" s="1034" t="str">
        <f>IF($D139="","",IF('10. Outras Despesas art. 7º'!O25="","Preencher",'10. Outras Despesas art. 7º'!O25))</f>
        <v/>
      </c>
      <c r="Z139" s="1034" t="str">
        <f>IF($D139="","",IF('10. Outras Despesas art. 7º'!P25="","",'10. Outras Despesas art. 7º'!P25))</f>
        <v/>
      </c>
      <c r="AA139" s="1034" t="str">
        <f>IF($D139="","",IF('10. Outras Despesas art. 7º'!Q25="","Preencher",'10. Outras Despesas art. 7º'!Q25))</f>
        <v/>
      </c>
    </row>
    <row r="140" spans="2:27" x14ac:dyDescent="0.25">
      <c r="B140" s="1051" t="s">
        <v>551</v>
      </c>
      <c r="C140" s="1035" t="str">
        <f>IF('10. Outras Despesas art. 7º'!D26="","",'10. Outras Despesas art. 7º'!D26)</f>
        <v/>
      </c>
      <c r="D140" s="1037" t="str">
        <f>IF(C140="","",'10. Outras Despesas art. 7º'!F26)</f>
        <v/>
      </c>
      <c r="E140" s="1037" t="str">
        <f>IF(C140="","",'10. Outras Despesas art. 7º'!G26)</f>
        <v/>
      </c>
      <c r="F140" s="1037" t="str">
        <f t="shared" si="17"/>
        <v/>
      </c>
      <c r="G140" s="1035"/>
      <c r="H140" s="1035" t="s">
        <v>485</v>
      </c>
      <c r="I140" s="1036" t="s">
        <v>159</v>
      </c>
      <c r="J140" s="1037"/>
      <c r="K140" s="1037" t="str">
        <f>IF(C140="","",'10. Outras Despesas art. 7º'!H26)</f>
        <v/>
      </c>
      <c r="L140" s="1038" t="str">
        <f t="shared" si="8"/>
        <v/>
      </c>
      <c r="M140" s="1038">
        <v>0</v>
      </c>
      <c r="N140" s="1038" t="str">
        <f>IF(C140="","",'10. Outras Despesas art. 7º'!I26)</f>
        <v/>
      </c>
      <c r="O140" s="1036" t="str">
        <f>IF($D140="","",IF('10. Outras Despesas art. 7º'!J26=0,"Preencher",'10. Outras Despesas art. 7º'!J26))</f>
        <v/>
      </c>
      <c r="P140" s="1036" t="str">
        <f>IF($D140="","",IF('10. Outras Despesas art. 7º'!K26=0,"Preencher",'10. Outras Despesas art. 7º'!K26))</f>
        <v/>
      </c>
      <c r="Q140" s="1036" t="str">
        <f>IF($D140="","",IF('10. Outras Despesas art. 7º'!L26=0,"Preencher",'10. Outras Despesas art. 7º'!L26))</f>
        <v/>
      </c>
      <c r="R140" s="1036" t="str">
        <f>IF($D140="","",IF('10. Outras Despesas art. 7º'!M26=0,"Preencher",'10. Outras Despesas art. 7º'!M26))</f>
        <v/>
      </c>
      <c r="S140" s="1039"/>
      <c r="T140" s="1040" t="str">
        <f t="shared" si="9"/>
        <v/>
      </c>
      <c r="U140" s="1041" t="str">
        <f t="shared" si="10"/>
        <v/>
      </c>
      <c r="V140" s="1040" t="str">
        <f t="shared" si="11"/>
        <v/>
      </c>
      <c r="W140" s="1039"/>
      <c r="X140" s="1042" t="str">
        <f>IF($D140="","",IF('10. Outras Despesas art. 7º'!N26="","Preencher",'10. Outras Despesas art. 7º'!N26))</f>
        <v/>
      </c>
      <c r="Y140" s="1042" t="str">
        <f>IF($D140="","",IF('10. Outras Despesas art. 7º'!O26="","Preencher",'10. Outras Despesas art. 7º'!O26))</f>
        <v/>
      </c>
      <c r="Z140" s="1042" t="str">
        <f>IF($D140="","",IF('10. Outras Despesas art. 7º'!P26="","",'10. Outras Despesas art. 7º'!P26))</f>
        <v/>
      </c>
      <c r="AA140" s="1042" t="str">
        <f>IF($D140="","",IF('10. Outras Despesas art. 7º'!Q26="","Preencher",'10. Outras Despesas art. 7º'!Q26))</f>
        <v/>
      </c>
    </row>
    <row r="141" spans="2:27" x14ac:dyDescent="0.25">
      <c r="B141" s="1051" t="s">
        <v>551</v>
      </c>
      <c r="C141" s="1035" t="str">
        <f>IF('10. Outras Despesas art. 7º'!D27="","",'10. Outras Despesas art. 7º'!D27)</f>
        <v/>
      </c>
      <c r="D141" s="1037" t="str">
        <f>IF(C141="","",'10. Outras Despesas art. 7º'!F27)</f>
        <v/>
      </c>
      <c r="E141" s="1037" t="str">
        <f>IF(C141="","",'10. Outras Despesas art. 7º'!G27)</f>
        <v/>
      </c>
      <c r="F141" s="1037" t="str">
        <f t="shared" si="17"/>
        <v/>
      </c>
      <c r="G141" s="1035"/>
      <c r="H141" s="1035" t="s">
        <v>485</v>
      </c>
      <c r="I141" s="1036" t="s">
        <v>159</v>
      </c>
      <c r="J141" s="1037"/>
      <c r="K141" s="1037" t="str">
        <f>IF(C141="","",'10. Outras Despesas art. 7º'!H27)</f>
        <v/>
      </c>
      <c r="L141" s="1038" t="str">
        <f t="shared" si="8"/>
        <v/>
      </c>
      <c r="M141" s="1038">
        <v>0</v>
      </c>
      <c r="N141" s="1038" t="str">
        <f>IF(C141="","",'10. Outras Despesas art. 7º'!I27)</f>
        <v/>
      </c>
      <c r="O141" s="1036" t="str">
        <f>IF($D141="","",IF('10. Outras Despesas art. 7º'!J27=0,"Preencher",'10. Outras Despesas art. 7º'!J27))</f>
        <v/>
      </c>
      <c r="P141" s="1036" t="str">
        <f>IF($D141="","",IF('10. Outras Despesas art. 7º'!K27=0,"Preencher",'10. Outras Despesas art. 7º'!K27))</f>
        <v/>
      </c>
      <c r="Q141" s="1036" t="str">
        <f>IF($D141="","",IF('10. Outras Despesas art. 7º'!L27=0,"Preencher",'10. Outras Despesas art. 7º'!L27))</f>
        <v/>
      </c>
      <c r="R141" s="1036" t="str">
        <f>IF($D141="","",IF('10. Outras Despesas art. 7º'!M27=0,"Preencher",'10. Outras Despesas art. 7º'!M27))</f>
        <v/>
      </c>
      <c r="S141" s="1039"/>
      <c r="T141" s="1040" t="str">
        <f t="shared" si="9"/>
        <v/>
      </c>
      <c r="U141" s="1041" t="str">
        <f t="shared" si="10"/>
        <v/>
      </c>
      <c r="V141" s="1040" t="str">
        <f t="shared" si="11"/>
        <v/>
      </c>
      <c r="W141" s="1039"/>
      <c r="X141" s="1042" t="str">
        <f>IF($D141="","",IF('10. Outras Despesas art. 7º'!N27="","Preencher",'10. Outras Despesas art. 7º'!N27))</f>
        <v/>
      </c>
      <c r="Y141" s="1042" t="str">
        <f>IF($D141="","",IF('10. Outras Despesas art. 7º'!O27="","Preencher",'10. Outras Despesas art. 7º'!O27))</f>
        <v/>
      </c>
      <c r="Z141" s="1042" t="str">
        <f>IF($D141="","",IF('10. Outras Despesas art. 7º'!P27="","",'10. Outras Despesas art. 7º'!P27))</f>
        <v/>
      </c>
      <c r="AA141" s="1042" t="str">
        <f>IF($D141="","",IF('10. Outras Despesas art. 7º'!Q27="","Preencher",'10. Outras Despesas art. 7º'!Q27))</f>
        <v/>
      </c>
    </row>
    <row r="142" spans="2:27" x14ac:dyDescent="0.25">
      <c r="B142" s="1051" t="s">
        <v>551</v>
      </c>
      <c r="C142" s="1035" t="str">
        <f>IF('10. Outras Despesas art. 7º'!D28="","",'10. Outras Despesas art. 7º'!D28)</f>
        <v/>
      </c>
      <c r="D142" s="1037" t="str">
        <f>IF(C142="","",'10. Outras Despesas art. 7º'!F28)</f>
        <v/>
      </c>
      <c r="E142" s="1037" t="str">
        <f>IF(C142="","",'10. Outras Despesas art. 7º'!G28)</f>
        <v/>
      </c>
      <c r="F142" s="1037" t="str">
        <f t="shared" si="17"/>
        <v/>
      </c>
      <c r="G142" s="1035"/>
      <c r="H142" s="1035" t="s">
        <v>485</v>
      </c>
      <c r="I142" s="1036" t="s">
        <v>159</v>
      </c>
      <c r="J142" s="1037"/>
      <c r="K142" s="1037" t="str">
        <f>IF(C142="","",'10. Outras Despesas art. 7º'!H28)</f>
        <v/>
      </c>
      <c r="L142" s="1038" t="str">
        <f t="shared" si="8"/>
        <v/>
      </c>
      <c r="M142" s="1038">
        <v>0</v>
      </c>
      <c r="N142" s="1038" t="str">
        <f>IF(C142="","",'10. Outras Despesas art. 7º'!I28)</f>
        <v/>
      </c>
      <c r="O142" s="1036" t="str">
        <f>IF($D142="","",IF('10. Outras Despesas art. 7º'!J28=0,"Preencher",'10. Outras Despesas art. 7º'!J28))</f>
        <v/>
      </c>
      <c r="P142" s="1036" t="str">
        <f>IF($D142="","",IF('10. Outras Despesas art. 7º'!K28=0,"Preencher",'10. Outras Despesas art. 7º'!K28))</f>
        <v/>
      </c>
      <c r="Q142" s="1036" t="str">
        <f>IF($D142="","",IF('10. Outras Despesas art. 7º'!L28=0,"Preencher",'10. Outras Despesas art. 7º'!L28))</f>
        <v/>
      </c>
      <c r="R142" s="1036" t="str">
        <f>IF($D142="","",IF('10. Outras Despesas art. 7º'!M28=0,"Preencher",'10. Outras Despesas art. 7º'!M28))</f>
        <v/>
      </c>
      <c r="S142" s="1039"/>
      <c r="T142" s="1040" t="str">
        <f t="shared" si="9"/>
        <v/>
      </c>
      <c r="U142" s="1041" t="str">
        <f t="shared" si="10"/>
        <v/>
      </c>
      <c r="V142" s="1040" t="str">
        <f t="shared" si="11"/>
        <v/>
      </c>
      <c r="W142" s="1039"/>
      <c r="X142" s="1042" t="str">
        <f>IF($D142="","",IF('10. Outras Despesas art. 7º'!N28="","Preencher",'10. Outras Despesas art. 7º'!N28))</f>
        <v/>
      </c>
      <c r="Y142" s="1042" t="str">
        <f>IF($D142="","",IF('10. Outras Despesas art. 7º'!O28="","Preencher",'10. Outras Despesas art. 7º'!O28))</f>
        <v/>
      </c>
      <c r="Z142" s="1042" t="str">
        <f>IF($D142="","",IF('10. Outras Despesas art. 7º'!P28="","",'10. Outras Despesas art. 7º'!P28))</f>
        <v/>
      </c>
      <c r="AA142" s="1042" t="str">
        <f>IF($D142="","",IF('10. Outras Despesas art. 7º'!Q28="","Preencher",'10. Outras Despesas art. 7º'!Q28))</f>
        <v/>
      </c>
    </row>
    <row r="143" spans="2:27" ht="15.75" thickBot="1" x14ac:dyDescent="0.3">
      <c r="B143" s="1051" t="s">
        <v>551</v>
      </c>
      <c r="C143" s="1052" t="str">
        <f>IF('10. Outras Despesas art. 7º'!D29="","",'10. Outras Despesas art. 7º'!D29)</f>
        <v/>
      </c>
      <c r="D143" s="1054" t="str">
        <f>IF(C143="","",'10. Outras Despesas art. 7º'!F29)</f>
        <v/>
      </c>
      <c r="E143" s="1054" t="str">
        <f>IF(C143="","",'10. Outras Despesas art. 7º'!G29)</f>
        <v/>
      </c>
      <c r="F143" s="1054" t="str">
        <f t="shared" si="17"/>
        <v/>
      </c>
      <c r="G143" s="1052"/>
      <c r="H143" s="1052" t="s">
        <v>485</v>
      </c>
      <c r="I143" s="1053" t="s">
        <v>159</v>
      </c>
      <c r="J143" s="1054"/>
      <c r="K143" s="1054" t="str">
        <f>IF(C143="","",'10. Outras Despesas art. 7º'!H29)</f>
        <v/>
      </c>
      <c r="L143" s="1055" t="str">
        <f t="shared" si="8"/>
        <v/>
      </c>
      <c r="M143" s="1055">
        <v>0</v>
      </c>
      <c r="N143" s="1055" t="str">
        <f>IF(C143="","",'10. Outras Despesas art. 7º'!I29)</f>
        <v/>
      </c>
      <c r="O143" s="1053" t="str">
        <f>IF($D143="","",IF('10. Outras Despesas art. 7º'!J29=0,"Preencher",'10. Outras Despesas art. 7º'!J29))</f>
        <v/>
      </c>
      <c r="P143" s="1053" t="str">
        <f>IF($D143="","",IF('10. Outras Despesas art. 7º'!K29=0,"Preencher",'10. Outras Despesas art. 7º'!K29))</f>
        <v/>
      </c>
      <c r="Q143" s="1053" t="str">
        <f>IF($D143="","",IF('10. Outras Despesas art. 7º'!L29=0,"Preencher",'10. Outras Despesas art. 7º'!L29))</f>
        <v/>
      </c>
      <c r="R143" s="1053" t="str">
        <f>IF($D143="","",IF('10. Outras Despesas art. 7º'!M29=0,"Preencher",'10. Outras Despesas art. 7º'!M29))</f>
        <v/>
      </c>
      <c r="S143" s="1056"/>
      <c r="T143" s="1057" t="str">
        <f t="shared" si="9"/>
        <v/>
      </c>
      <c r="U143" s="1058" t="str">
        <f t="shared" si="10"/>
        <v/>
      </c>
      <c r="V143" s="1057" t="str">
        <f t="shared" si="11"/>
        <v/>
      </c>
      <c r="W143" s="1056"/>
      <c r="X143" s="1059" t="str">
        <f>IF($D143="","",IF('10. Outras Despesas art. 7º'!N29="","Preencher",'10. Outras Despesas art. 7º'!N29))</f>
        <v/>
      </c>
      <c r="Y143" s="1059" t="str">
        <f>IF($D143="","",IF('10. Outras Despesas art. 7º'!O29="","Preencher",'10. Outras Despesas art. 7º'!O29))</f>
        <v/>
      </c>
      <c r="Z143" s="1059" t="str">
        <f>IF($D143="","",IF('10. Outras Despesas art. 7º'!P29="","",'10. Outras Despesas art. 7º'!P29))</f>
        <v/>
      </c>
      <c r="AA143" s="1059" t="str">
        <f>IF($D143="","",IF('10. Outras Despesas art. 7º'!Q29="","Preencher",'10. Outras Despesas art. 7º'!Q29))</f>
        <v/>
      </c>
    </row>
    <row r="144" spans="2:27" ht="15.75" thickBot="1" x14ac:dyDescent="0.3">
      <c r="B144" s="1044"/>
      <c r="C144" s="1060" t="s">
        <v>456</v>
      </c>
      <c r="D144" s="1061">
        <f>SUM(D145:D169)</f>
        <v>0</v>
      </c>
      <c r="E144" s="1061">
        <f>SUM(E145:E169)</f>
        <v>0</v>
      </c>
      <c r="F144" s="1061">
        <f>SUM(F145:F169)</f>
        <v>0</v>
      </c>
      <c r="G144" s="1062"/>
      <c r="H144" s="1063"/>
      <c r="I144" s="1063"/>
      <c r="J144" s="1064">
        <f>SUM(J145:J169)</f>
        <v>0</v>
      </c>
      <c r="K144" s="1064">
        <f>SUM(K145:K169)</f>
        <v>0</v>
      </c>
      <c r="L144" s="1064">
        <f>SUM(L145:L169)</f>
        <v>0</v>
      </c>
      <c r="M144" s="1064">
        <f>SUM(M145:M169)</f>
        <v>0</v>
      </c>
      <c r="N144" s="1065">
        <f>SUM(N145:N169)</f>
        <v>0</v>
      </c>
      <c r="O144" s="1066"/>
      <c r="P144" s="1066"/>
      <c r="Q144" s="1066"/>
      <c r="R144" s="1066"/>
      <c r="S144" s="1024"/>
      <c r="T144" s="1067"/>
      <c r="U144" s="1068"/>
      <c r="V144" s="1067"/>
      <c r="W144" s="1024"/>
      <c r="X144" s="1069"/>
      <c r="Y144" s="1069"/>
      <c r="Z144" s="1069"/>
      <c r="AA144" s="1069"/>
    </row>
    <row r="145" spans="2:27" x14ac:dyDescent="0.25">
      <c r="B145" s="1051" t="s">
        <v>550</v>
      </c>
      <c r="C145" s="1027" t="str">
        <f>IF('9. Medidas c)'!E15="","",'9. Medidas c)'!D15)</f>
        <v/>
      </c>
      <c r="D145" s="1029" t="str">
        <f>IF(C145="","",'9. Medidas c)'!H15)</f>
        <v/>
      </c>
      <c r="E145" s="1029" t="str">
        <f>IF(C145="","",'9. Medidas c)'!I15)</f>
        <v/>
      </c>
      <c r="F145" s="1029" t="str">
        <f t="shared" ref="F145:F165" si="18">IF(D145="","",D145+E145)</f>
        <v/>
      </c>
      <c r="G145" s="1027"/>
      <c r="H145" s="1027" t="s">
        <v>526</v>
      </c>
      <c r="I145" s="1028" t="s">
        <v>158</v>
      </c>
      <c r="J145" s="1029" t="str">
        <f>IF(C145="","",'9. Medidas c)'!L15)</f>
        <v/>
      </c>
      <c r="K145" s="1029"/>
      <c r="L145" s="1030" t="str">
        <f t="shared" si="8"/>
        <v/>
      </c>
      <c r="M145" s="1030" t="str">
        <f>IF(C145="","",'9. Medidas c)'!M15)</f>
        <v/>
      </c>
      <c r="N145" s="1030" t="str">
        <f>IF(C145="","",'9. Medidas c)'!N15)</f>
        <v/>
      </c>
      <c r="O145" s="1028" t="str">
        <f>IF($D145="","",IF('9. Medidas c)'!O15=0,"Preencher",'9. Medidas c)'!O15))</f>
        <v/>
      </c>
      <c r="P145" s="1028" t="str">
        <f>IF($D145="","",IF('9. Medidas c)'!P15=0,"Preencher",'9. Medidas c)'!P15))</f>
        <v/>
      </c>
      <c r="Q145" s="1028" t="str">
        <f>IF($D145="","",IF('9. Medidas c)'!Q15=0,"Preencher",'9. Medidas c)'!Q15))</f>
        <v/>
      </c>
      <c r="R145" s="1028" t="str">
        <f>IF($D145="","",IF('9. Medidas c)'!R15=0,"Preencher",'9. Medidas c)'!R15))</f>
        <v/>
      </c>
      <c r="S145" s="1031"/>
      <c r="T145" s="1032" t="str">
        <f t="shared" si="9"/>
        <v/>
      </c>
      <c r="U145" s="1033" t="str">
        <f t="shared" si="10"/>
        <v/>
      </c>
      <c r="V145" s="1032" t="str">
        <f t="shared" si="11"/>
        <v/>
      </c>
      <c r="W145" s="1031"/>
      <c r="X145" s="1034" t="str">
        <f>IF($D145="","",IF('9. Medidas c)'!S15="","Preencher",'9. Medidas c)'!S15))</f>
        <v/>
      </c>
      <c r="Y145" s="1034" t="str">
        <f>IF($D145="","",IF('9. Medidas c)'!T15="","Preencher",'9. Medidas c)'!T15))</f>
        <v/>
      </c>
      <c r="Z145" s="1034" t="str">
        <f>IF($D145="","",IF('9. Medidas c)'!U15="","",'9. Medidas c)'!U15))</f>
        <v/>
      </c>
      <c r="AA145" s="1034" t="str">
        <f>IF($D145="","",IF('9. Medidas c)'!V15="","Preencher",'9. Medidas c)'!V15))</f>
        <v/>
      </c>
    </row>
    <row r="146" spans="2:27" x14ac:dyDescent="0.25">
      <c r="B146" s="1051" t="s">
        <v>550</v>
      </c>
      <c r="C146" s="1035" t="str">
        <f>IF('9. Medidas c)'!E17="","",'9. Medidas c)'!D17)</f>
        <v/>
      </c>
      <c r="D146" s="1037" t="str">
        <f>IF(C146="","",'9. Medidas c)'!H17)</f>
        <v/>
      </c>
      <c r="E146" s="1037" t="str">
        <f>IF(C146="","",'9. Medidas c)'!I17)</f>
        <v/>
      </c>
      <c r="F146" s="1037" t="str">
        <f t="shared" si="18"/>
        <v/>
      </c>
      <c r="G146" s="1035"/>
      <c r="H146" s="1035" t="s">
        <v>526</v>
      </c>
      <c r="I146" s="1036" t="s">
        <v>158</v>
      </c>
      <c r="J146" s="1037" t="str">
        <f>IF(C146="","",'9. Medidas c)'!L17)</f>
        <v/>
      </c>
      <c r="K146" s="1037"/>
      <c r="L146" s="1038" t="str">
        <f t="shared" si="8"/>
        <v/>
      </c>
      <c r="M146" s="1038" t="str">
        <f>IF(C146="","",'9. Medidas c)'!M17)</f>
        <v/>
      </c>
      <c r="N146" s="1038" t="str">
        <f>IF(C146="","",'9. Medidas c)'!N17)</f>
        <v/>
      </c>
      <c r="O146" s="1036" t="str">
        <f>IF($D146="","",IF('9. Medidas c)'!O17=0,"Preencher",'9. Medidas c)'!O17))</f>
        <v/>
      </c>
      <c r="P146" s="1036" t="str">
        <f>IF($D146="","",IF('9. Medidas c)'!P17=0,"Preencher",'9. Medidas c)'!P17))</f>
        <v/>
      </c>
      <c r="Q146" s="1036" t="str">
        <f>IF($D146="","",IF('9. Medidas c)'!Q17=0,"Preencher",'9. Medidas c)'!Q17))</f>
        <v/>
      </c>
      <c r="R146" s="1036" t="str">
        <f>IF($D146="","",IF('9. Medidas c)'!R17=0,"Preencher",'9. Medidas c)'!R17))</f>
        <v/>
      </c>
      <c r="S146" s="1070"/>
      <c r="T146" s="1040" t="str">
        <f t="shared" si="9"/>
        <v/>
      </c>
      <c r="U146" s="1041" t="str">
        <f t="shared" si="10"/>
        <v/>
      </c>
      <c r="V146" s="1040" t="str">
        <f t="shared" si="11"/>
        <v/>
      </c>
      <c r="W146" s="1039"/>
      <c r="X146" s="1042" t="str">
        <f>IF($D146="","",IF('9. Medidas c)'!S17="","Preencher",'9. Medidas c)'!S17))</f>
        <v/>
      </c>
      <c r="Y146" s="1042" t="str">
        <f>IF($D146="","",IF('9. Medidas c)'!T17="","Preencher",'9. Medidas c)'!T17))</f>
        <v/>
      </c>
      <c r="Z146" s="1042" t="str">
        <f>IF($D146="","",IF('9. Medidas c)'!U17="","",'9. Medidas c)'!U17))</f>
        <v/>
      </c>
      <c r="AA146" s="1042" t="str">
        <f>IF($D146="","",IF('9. Medidas c)'!V17="","Preencher",'9. Medidas c)'!V17))</f>
        <v/>
      </c>
    </row>
    <row r="147" spans="2:27" x14ac:dyDescent="0.25">
      <c r="B147" s="1051" t="s">
        <v>550</v>
      </c>
      <c r="C147" s="1035" t="str">
        <f>IF('9. Medidas c)'!D18="","",'9. Medidas c)'!D18)</f>
        <v/>
      </c>
      <c r="D147" s="1037" t="str">
        <f>IF(C147="","",'9. Medidas c)'!H18)</f>
        <v/>
      </c>
      <c r="E147" s="1037" t="str">
        <f>IF(C147="","",'9. Medidas c)'!I18)</f>
        <v/>
      </c>
      <c r="F147" s="1037" t="str">
        <f t="shared" si="18"/>
        <v/>
      </c>
      <c r="G147" s="1035"/>
      <c r="H147" s="1035" t="s">
        <v>526</v>
      </c>
      <c r="I147" s="1036" t="s">
        <v>158</v>
      </c>
      <c r="J147" s="1037" t="str">
        <f>IF(C147="","",'9. Medidas c)'!L18)</f>
        <v/>
      </c>
      <c r="K147" s="1037"/>
      <c r="L147" s="1038" t="str">
        <f t="shared" si="8"/>
        <v/>
      </c>
      <c r="M147" s="1038" t="str">
        <f>IF(C147="","",'9. Medidas c)'!M18)</f>
        <v/>
      </c>
      <c r="N147" s="1038" t="str">
        <f>IF(C147="","",'9. Medidas c)'!N18)</f>
        <v/>
      </c>
      <c r="O147" s="1036" t="str">
        <f>IF($D147="","",IF('9. Medidas c)'!O18=0,"Preencher",'9. Medidas c)'!O18))</f>
        <v/>
      </c>
      <c r="P147" s="1036" t="str">
        <f>IF($D147="","",IF('9. Medidas c)'!P18=0,"Preencher",'9. Medidas c)'!P18))</f>
        <v/>
      </c>
      <c r="Q147" s="1036" t="str">
        <f>IF($D147="","",IF('9. Medidas c)'!Q18=0,"Preencher",'9. Medidas c)'!Q18))</f>
        <v/>
      </c>
      <c r="R147" s="1036" t="str">
        <f>IF($D147="","",IF('9. Medidas c)'!R18=0,"Preencher",'9. Medidas c)'!R18))</f>
        <v/>
      </c>
      <c r="S147" s="1039"/>
      <c r="T147" s="1040" t="str">
        <f t="shared" si="9"/>
        <v/>
      </c>
      <c r="U147" s="1041" t="str">
        <f t="shared" si="10"/>
        <v/>
      </c>
      <c r="V147" s="1040" t="str">
        <f t="shared" si="11"/>
        <v/>
      </c>
      <c r="W147" s="1039"/>
      <c r="X147" s="1042" t="str">
        <f>IF($D147="","",IF('9. Medidas c)'!S18="","Preencher",'9. Medidas c)'!S18))</f>
        <v/>
      </c>
      <c r="Y147" s="1042" t="str">
        <f>IF($D147="","",IF('9. Medidas c)'!T18="","Preencher",'9. Medidas c)'!T18))</f>
        <v/>
      </c>
      <c r="Z147" s="1042" t="str">
        <f>IF($D147="","",IF('9. Medidas c)'!U18="","",'9. Medidas c)'!U18))</f>
        <v/>
      </c>
      <c r="AA147" s="1042" t="str">
        <f>IF($D147="","",IF('9. Medidas c)'!V18="","Preencher",'9. Medidas c)'!V18))</f>
        <v/>
      </c>
    </row>
    <row r="148" spans="2:27" x14ac:dyDescent="0.25">
      <c r="B148" s="1051" t="s">
        <v>550</v>
      </c>
      <c r="C148" s="1035" t="str">
        <f>IF('9. Medidas c)'!D19="","",'9. Medidas c)'!D19)</f>
        <v/>
      </c>
      <c r="D148" s="1037" t="str">
        <f>IF(C148="","",'9. Medidas c)'!H19)</f>
        <v/>
      </c>
      <c r="E148" s="1037" t="str">
        <f>IF(C148="","",'9. Medidas c)'!I19)</f>
        <v/>
      </c>
      <c r="F148" s="1037" t="str">
        <f t="shared" si="18"/>
        <v/>
      </c>
      <c r="G148" s="1035"/>
      <c r="H148" s="1035" t="s">
        <v>526</v>
      </c>
      <c r="I148" s="1036" t="s">
        <v>158</v>
      </c>
      <c r="J148" s="1037" t="str">
        <f>IF(C148="","",'9. Medidas c)'!L19)</f>
        <v/>
      </c>
      <c r="K148" s="1037"/>
      <c r="L148" s="1038" t="str">
        <f t="shared" si="8"/>
        <v/>
      </c>
      <c r="M148" s="1038" t="str">
        <f>IF(C148="","",'9. Medidas c)'!M19)</f>
        <v/>
      </c>
      <c r="N148" s="1038" t="str">
        <f>IF(C148="","",'9. Medidas c)'!N19)</f>
        <v/>
      </c>
      <c r="O148" s="1036" t="str">
        <f>IF($D148="","",IF('9. Medidas c)'!O19=0,"Preencher",'9. Medidas c)'!O19))</f>
        <v/>
      </c>
      <c r="P148" s="1036" t="str">
        <f>IF($D148="","",IF('9. Medidas c)'!P19=0,"Preencher",'9. Medidas c)'!P19))</f>
        <v/>
      </c>
      <c r="Q148" s="1036" t="str">
        <f>IF($D148="","",IF('9. Medidas c)'!Q19=0,"Preencher",'9. Medidas c)'!Q19))</f>
        <v/>
      </c>
      <c r="R148" s="1036" t="str">
        <f>IF($D148="","",IF('9. Medidas c)'!R19=0,"Preencher",'9. Medidas c)'!R19))</f>
        <v/>
      </c>
      <c r="S148" s="1039"/>
      <c r="T148" s="1040" t="str">
        <f t="shared" si="9"/>
        <v/>
      </c>
      <c r="U148" s="1041" t="str">
        <f t="shared" si="10"/>
        <v/>
      </c>
      <c r="V148" s="1040" t="str">
        <f t="shared" si="11"/>
        <v/>
      </c>
      <c r="W148" s="1039"/>
      <c r="X148" s="1042" t="str">
        <f>IF($D148="","",IF('9. Medidas c)'!S19="","Preencher",'9. Medidas c)'!S19))</f>
        <v/>
      </c>
      <c r="Y148" s="1042" t="str">
        <f>IF($D148="","",IF('9. Medidas c)'!T19="","Preencher",'9. Medidas c)'!T19))</f>
        <v/>
      </c>
      <c r="Z148" s="1042" t="str">
        <f>IF($D148="","",IF('9. Medidas c)'!U19="","",'9. Medidas c)'!U19))</f>
        <v/>
      </c>
      <c r="AA148" s="1042" t="str">
        <f>IF($D148="","",IF('9. Medidas c)'!V19="","Preencher",'9. Medidas c)'!V19))</f>
        <v/>
      </c>
    </row>
    <row r="149" spans="2:27" x14ac:dyDescent="0.25">
      <c r="B149" s="1051" t="s">
        <v>550</v>
      </c>
      <c r="C149" s="1035" t="str">
        <f>IF('9. Medidas c)'!D20="","",'9. Medidas c)'!D20)</f>
        <v/>
      </c>
      <c r="D149" s="1037" t="str">
        <f>IF(C149="","",'9. Medidas c)'!H20)</f>
        <v/>
      </c>
      <c r="E149" s="1037" t="str">
        <f>IF(C149="","",'9. Medidas c)'!I20)</f>
        <v/>
      </c>
      <c r="F149" s="1037" t="str">
        <f t="shared" si="18"/>
        <v/>
      </c>
      <c r="G149" s="1035"/>
      <c r="H149" s="1035" t="s">
        <v>526</v>
      </c>
      <c r="I149" s="1036" t="s">
        <v>158</v>
      </c>
      <c r="J149" s="1037" t="str">
        <f>IF(C149="","",'9. Medidas c)'!L20)</f>
        <v/>
      </c>
      <c r="K149" s="1037"/>
      <c r="L149" s="1038" t="str">
        <f t="shared" si="8"/>
        <v/>
      </c>
      <c r="M149" s="1038" t="str">
        <f>IF(C149="","",'9. Medidas c)'!M20)</f>
        <v/>
      </c>
      <c r="N149" s="1038" t="str">
        <f>IF(C149="","",'9. Medidas c)'!N20)</f>
        <v/>
      </c>
      <c r="O149" s="1036" t="str">
        <f>IF($D149="","",IF('9. Medidas c)'!O20=0,"Preencher",'9. Medidas c)'!O20))</f>
        <v/>
      </c>
      <c r="P149" s="1036" t="str">
        <f>IF($D149="","",IF('9. Medidas c)'!P20=0,"Preencher",'9. Medidas c)'!P20))</f>
        <v/>
      </c>
      <c r="Q149" s="1036" t="str">
        <f>IF($D149="","",IF('9. Medidas c)'!Q20=0,"Preencher",'9. Medidas c)'!Q20))</f>
        <v/>
      </c>
      <c r="R149" s="1036" t="str">
        <f>IF($D149="","",IF('9. Medidas c)'!R20=0,"Preencher",'9. Medidas c)'!R20))</f>
        <v/>
      </c>
      <c r="S149" s="1039"/>
      <c r="T149" s="1040" t="str">
        <f t="shared" si="9"/>
        <v/>
      </c>
      <c r="U149" s="1041" t="str">
        <f t="shared" si="10"/>
        <v/>
      </c>
      <c r="V149" s="1040" t="str">
        <f t="shared" si="11"/>
        <v/>
      </c>
      <c r="W149" s="1039"/>
      <c r="X149" s="1042" t="str">
        <f>IF($D149="","",IF('9. Medidas c)'!S20="","Preencher",'9. Medidas c)'!S20))</f>
        <v/>
      </c>
      <c r="Y149" s="1042" t="str">
        <f>IF($D149="","",IF('9. Medidas c)'!T20="","Preencher",'9. Medidas c)'!T20))</f>
        <v/>
      </c>
      <c r="Z149" s="1042" t="str">
        <f>IF($D149="","",IF('9. Medidas c)'!U20="","",'9. Medidas c)'!U20))</f>
        <v/>
      </c>
      <c r="AA149" s="1042" t="str">
        <f>IF($D149="","",IF('9. Medidas c)'!V20="","Preencher",'9. Medidas c)'!V20))</f>
        <v/>
      </c>
    </row>
    <row r="150" spans="2:27" x14ac:dyDescent="0.25">
      <c r="B150" s="1044"/>
      <c r="C150" s="1035" t="str">
        <f>IF('9. Medidas c)'!D21="","",'9. Medidas c)'!D21)</f>
        <v/>
      </c>
      <c r="D150" s="1037" t="str">
        <f>IF(C150="","",'9. Medidas c)'!H21)</f>
        <v/>
      </c>
      <c r="E150" s="1037" t="str">
        <f>IF(C150="","",'9. Medidas c)'!I21)</f>
        <v/>
      </c>
      <c r="F150" s="1037" t="str">
        <f t="shared" si="18"/>
        <v/>
      </c>
      <c r="G150" s="1035"/>
      <c r="H150" s="1035"/>
      <c r="I150" s="1035"/>
      <c r="J150" s="1037" t="str">
        <f>IF(C150="","",'9. Medidas c)'!L21)</f>
        <v/>
      </c>
      <c r="K150" s="1037"/>
      <c r="L150" s="1038" t="str">
        <f t="shared" si="8"/>
        <v/>
      </c>
      <c r="M150" s="1038"/>
      <c r="N150" s="1038" t="str">
        <f>IF(C150="","",'9. Medidas c)'!N21)</f>
        <v/>
      </c>
      <c r="O150" s="1036" t="str">
        <f>IF($D150="","",IF('9. Medidas c)'!O21=0,"Preencher",'9. Medidas c)'!O21))</f>
        <v/>
      </c>
      <c r="P150" s="1036" t="str">
        <f>IF($D150="","",IF('9. Medidas c)'!P21=0,"Preencher",'9. Medidas c)'!P21))</f>
        <v/>
      </c>
      <c r="Q150" s="1036" t="str">
        <f>IF($D150="","",IF('9. Medidas c)'!Q21=0,"Preencher",'9. Medidas c)'!Q21))</f>
        <v/>
      </c>
      <c r="R150" s="1036" t="str">
        <f>IF($D150="","",IF('9. Medidas c)'!R21=0,"Preencher",'9. Medidas c)'!R21))</f>
        <v/>
      </c>
      <c r="S150" s="1039"/>
      <c r="T150" s="1040" t="str">
        <f t="shared" si="9"/>
        <v/>
      </c>
      <c r="U150" s="1041" t="str">
        <f t="shared" si="10"/>
        <v/>
      </c>
      <c r="V150" s="1040" t="str">
        <f t="shared" si="11"/>
        <v/>
      </c>
      <c r="W150" s="1039"/>
      <c r="X150" s="1042" t="str">
        <f>IF($D150="","",IF('9. Medidas c)'!S21="","Preencher",'9. Medidas c)'!S21))</f>
        <v/>
      </c>
      <c r="Y150" s="1042" t="str">
        <f>IF($D150="","",IF('9. Medidas c)'!T21="","Preencher",'9. Medidas c)'!T21))</f>
        <v/>
      </c>
      <c r="Z150" s="1042" t="str">
        <f>IF($D150="","",IF('9. Medidas c)'!U21="","",'9. Medidas c)'!U21))</f>
        <v/>
      </c>
      <c r="AA150" s="1042" t="str">
        <f>IF($D150="","",IF('9. Medidas c)'!V21="","Preencher",'9. Medidas c)'!V21))</f>
        <v/>
      </c>
    </row>
    <row r="151" spans="2:27" x14ac:dyDescent="0.25">
      <c r="B151" s="1051" t="s">
        <v>550</v>
      </c>
      <c r="C151" s="1035" t="str">
        <f>IF('9. Medidas c)'!G22="","",'9. Medidas c)'!D22)</f>
        <v/>
      </c>
      <c r="D151" s="1037" t="str">
        <f>IF(C151="","",'9. Medidas c)'!H22)</f>
        <v/>
      </c>
      <c r="E151" s="1037" t="str">
        <f>IF(C151="","",'9. Medidas c)'!I22)</f>
        <v/>
      </c>
      <c r="F151" s="1037" t="str">
        <f t="shared" si="18"/>
        <v/>
      </c>
      <c r="G151" s="1035"/>
      <c r="H151" s="1035" t="s">
        <v>526</v>
      </c>
      <c r="I151" s="1036" t="s">
        <v>159</v>
      </c>
      <c r="J151" s="1037"/>
      <c r="K151" s="1037" t="str">
        <f>IF(C151="","",'9. Medidas c)'!L22)</f>
        <v/>
      </c>
      <c r="L151" s="1038" t="str">
        <f t="shared" si="8"/>
        <v/>
      </c>
      <c r="M151" s="1038">
        <v>0</v>
      </c>
      <c r="N151" s="1038" t="str">
        <f>IF(C151="","",'9. Medidas c)'!N22)</f>
        <v/>
      </c>
      <c r="O151" s="1036" t="str">
        <f>IF($D151="","",IF('9. Medidas c)'!O22=0,"Preencher",'9. Medidas c)'!O22))</f>
        <v/>
      </c>
      <c r="P151" s="1036" t="str">
        <f>IF($D151="","",IF('9. Medidas c)'!P22=0,"Preencher",'9. Medidas c)'!P22))</f>
        <v/>
      </c>
      <c r="Q151" s="1036" t="str">
        <f>IF($D151="","",IF('9. Medidas c)'!Q22=0,"Preencher",'9. Medidas c)'!Q22))</f>
        <v/>
      </c>
      <c r="R151" s="1036" t="str">
        <f>IF($D151="","",IF('9. Medidas c)'!R22=0,"Preencher",'9. Medidas c)'!R22))</f>
        <v/>
      </c>
      <c r="S151" s="1039"/>
      <c r="T151" s="1040" t="str">
        <f t="shared" si="9"/>
        <v/>
      </c>
      <c r="U151" s="1041" t="str">
        <f t="shared" si="10"/>
        <v/>
      </c>
      <c r="V151" s="1040" t="str">
        <f t="shared" si="11"/>
        <v/>
      </c>
      <c r="W151" s="1039"/>
      <c r="X151" s="1042" t="str">
        <f>IF($D151="","",IF('9. Medidas c)'!S22="","Preencher",'9. Medidas c)'!S22))</f>
        <v/>
      </c>
      <c r="Y151" s="1042" t="str">
        <f>IF($D151="","",IF('9. Medidas c)'!T22="","Preencher",'9. Medidas c)'!T22))</f>
        <v/>
      </c>
      <c r="Z151" s="1042" t="str">
        <f>IF($D151="","",IF('9. Medidas c)'!U22="","",'9. Medidas c)'!U22))</f>
        <v/>
      </c>
      <c r="AA151" s="1042" t="str">
        <f>IF($D151="","",IF('9. Medidas c)'!V22="","Preencher",'9. Medidas c)'!V22))</f>
        <v/>
      </c>
    </row>
    <row r="152" spans="2:27" x14ac:dyDescent="0.25">
      <c r="B152" s="1051" t="s">
        <v>550</v>
      </c>
      <c r="C152" s="1035" t="str">
        <f>IF('9. Medidas c)'!G24="","",'9. Medidas c)'!D24)</f>
        <v/>
      </c>
      <c r="D152" s="1037" t="str">
        <f>IF(C152="","",'9. Medidas c)'!H24)</f>
        <v/>
      </c>
      <c r="E152" s="1037" t="str">
        <f>IF(C152="","",'9. Medidas c)'!I24)</f>
        <v/>
      </c>
      <c r="F152" s="1037" t="str">
        <f t="shared" si="18"/>
        <v/>
      </c>
      <c r="G152" s="1035"/>
      <c r="H152" s="1035" t="s">
        <v>526</v>
      </c>
      <c r="I152" s="1036" t="s">
        <v>159</v>
      </c>
      <c r="J152" s="1037"/>
      <c r="K152" s="1037" t="str">
        <f>IF(C152="","",'9. Medidas c)'!L24)</f>
        <v/>
      </c>
      <c r="L152" s="1038" t="str">
        <f t="shared" si="8"/>
        <v/>
      </c>
      <c r="M152" s="1038">
        <v>0</v>
      </c>
      <c r="N152" s="1038" t="str">
        <f>IF(C152="","",'9. Medidas c)'!N24)</f>
        <v/>
      </c>
      <c r="O152" s="1036" t="str">
        <f>IF($D152="","",IF('9. Medidas c)'!O24=0,"Preencher",'9. Medidas c)'!O24))</f>
        <v/>
      </c>
      <c r="P152" s="1036" t="str">
        <f>IF($D152="","",IF('9. Medidas c)'!P24=0,"Preencher",'9. Medidas c)'!P24))</f>
        <v/>
      </c>
      <c r="Q152" s="1036" t="str">
        <f>IF($D152="","",IF('9. Medidas c)'!Q24=0,"Preencher",'9. Medidas c)'!Q24))</f>
        <v/>
      </c>
      <c r="R152" s="1036" t="str">
        <f>IF($D152="","",IF('9. Medidas c)'!R24=0,"Preencher",'9. Medidas c)'!R24))</f>
        <v/>
      </c>
      <c r="S152" s="1070"/>
      <c r="T152" s="1040" t="str">
        <f t="shared" si="9"/>
        <v/>
      </c>
      <c r="U152" s="1041" t="str">
        <f t="shared" si="10"/>
        <v/>
      </c>
      <c r="V152" s="1040" t="str">
        <f t="shared" si="11"/>
        <v/>
      </c>
      <c r="W152" s="1039"/>
      <c r="X152" s="1042" t="str">
        <f>IF($D152="","",IF('9. Medidas c)'!S24="","Preencher",'9. Medidas c)'!S24))</f>
        <v/>
      </c>
      <c r="Y152" s="1042" t="str">
        <f>IF($D152="","",IF('9. Medidas c)'!T24="","Preencher",'9. Medidas c)'!T24))</f>
        <v/>
      </c>
      <c r="Z152" s="1042" t="str">
        <f>IF($D152="","",IF('9. Medidas c)'!U24="","",'9. Medidas c)'!U24))</f>
        <v/>
      </c>
      <c r="AA152" s="1042" t="str">
        <f>IF($D152="","",IF('9. Medidas c)'!V24="","Preencher",'9. Medidas c)'!V24))</f>
        <v/>
      </c>
    </row>
    <row r="153" spans="2:27" x14ac:dyDescent="0.25">
      <c r="B153" s="1051" t="s">
        <v>550</v>
      </c>
      <c r="C153" s="1035" t="str">
        <f>IF('9. Medidas c)'!D25="","",'9. Medidas c)'!D25)</f>
        <v/>
      </c>
      <c r="D153" s="1037" t="str">
        <f>IF(C153="","",'9. Medidas c)'!H25)</f>
        <v/>
      </c>
      <c r="E153" s="1037" t="str">
        <f>IF(C153="","",'9. Medidas c)'!I25)</f>
        <v/>
      </c>
      <c r="F153" s="1037" t="str">
        <f t="shared" si="18"/>
        <v/>
      </c>
      <c r="G153" s="1035"/>
      <c r="H153" s="1035" t="s">
        <v>526</v>
      </c>
      <c r="I153" s="1036" t="s">
        <v>159</v>
      </c>
      <c r="J153" s="1037"/>
      <c r="K153" s="1037" t="str">
        <f>IF(C153="","",'9. Medidas c)'!L25)</f>
        <v/>
      </c>
      <c r="L153" s="1038" t="str">
        <f t="shared" si="8"/>
        <v/>
      </c>
      <c r="M153" s="1038">
        <v>0</v>
      </c>
      <c r="N153" s="1038" t="str">
        <f>IF(C153="","",'9. Medidas c)'!N25)</f>
        <v/>
      </c>
      <c r="O153" s="1036" t="str">
        <f>IF($D153="","",IF('9. Medidas c)'!O25=0,"Preencher",'9. Medidas c)'!O25))</f>
        <v/>
      </c>
      <c r="P153" s="1036" t="str">
        <f>IF($D153="","",IF('9. Medidas c)'!P25=0,"Preencher",'9. Medidas c)'!P25))</f>
        <v/>
      </c>
      <c r="Q153" s="1036" t="str">
        <f>IF($D153="","",IF('9. Medidas c)'!Q25=0,"Preencher",'9. Medidas c)'!Q25))</f>
        <v/>
      </c>
      <c r="R153" s="1036" t="str">
        <f>IF($D153="","",IF('9. Medidas c)'!R25=0,"Preencher",'9. Medidas c)'!R25))</f>
        <v/>
      </c>
      <c r="S153" s="1039"/>
      <c r="T153" s="1040" t="str">
        <f t="shared" si="9"/>
        <v/>
      </c>
      <c r="U153" s="1041" t="str">
        <f t="shared" si="10"/>
        <v/>
      </c>
      <c r="V153" s="1040" t="str">
        <f t="shared" si="11"/>
        <v/>
      </c>
      <c r="W153" s="1039"/>
      <c r="X153" s="1042" t="str">
        <f>IF($D153="","",IF('9. Medidas c)'!S25="","Preencher",'9. Medidas c)'!S25))</f>
        <v/>
      </c>
      <c r="Y153" s="1042" t="str">
        <f>IF($D153="","",IF('9. Medidas c)'!T25="","Preencher",'9. Medidas c)'!T25))</f>
        <v/>
      </c>
      <c r="Z153" s="1042" t="str">
        <f>IF($D153="","",IF('9. Medidas c)'!U25="","",'9. Medidas c)'!U25))</f>
        <v/>
      </c>
      <c r="AA153" s="1042" t="str">
        <f>IF($D153="","",IF('9. Medidas c)'!V25="","Preencher",'9. Medidas c)'!V25))</f>
        <v/>
      </c>
    </row>
    <row r="154" spans="2:27" x14ac:dyDescent="0.25">
      <c r="B154" s="1051" t="s">
        <v>550</v>
      </c>
      <c r="C154" s="1035" t="str">
        <f>IF('9. Medidas c)'!D26="","",'9. Medidas c)'!D26)</f>
        <v/>
      </c>
      <c r="D154" s="1037" t="str">
        <f>IF(C154="","",'9. Medidas c)'!H26)</f>
        <v/>
      </c>
      <c r="E154" s="1037" t="str">
        <f>IF(C154="","",'9. Medidas c)'!I26)</f>
        <v/>
      </c>
      <c r="F154" s="1037" t="str">
        <f t="shared" si="18"/>
        <v/>
      </c>
      <c r="G154" s="1035"/>
      <c r="H154" s="1035" t="s">
        <v>526</v>
      </c>
      <c r="I154" s="1036" t="s">
        <v>159</v>
      </c>
      <c r="J154" s="1037"/>
      <c r="K154" s="1037" t="str">
        <f>IF(C154="","",'9. Medidas c)'!L26)</f>
        <v/>
      </c>
      <c r="L154" s="1038" t="str">
        <f t="shared" si="8"/>
        <v/>
      </c>
      <c r="M154" s="1038">
        <v>0</v>
      </c>
      <c r="N154" s="1038" t="str">
        <f>IF(C154="","",'9. Medidas c)'!N26)</f>
        <v/>
      </c>
      <c r="O154" s="1036" t="str">
        <f>IF($D154="","",IF('9. Medidas c)'!O26=0,"Preencher",'9. Medidas c)'!O26))</f>
        <v/>
      </c>
      <c r="P154" s="1036" t="str">
        <f>IF($D154="","",IF('9. Medidas c)'!P26=0,"Preencher",'9. Medidas c)'!P26))</f>
        <v/>
      </c>
      <c r="Q154" s="1036" t="str">
        <f>IF($D154="","",IF('9. Medidas c)'!Q26=0,"Preencher",'9. Medidas c)'!Q26))</f>
        <v/>
      </c>
      <c r="R154" s="1036" t="str">
        <f>IF($D154="","",IF('9. Medidas c)'!R26=0,"Preencher",'9. Medidas c)'!R26))</f>
        <v/>
      </c>
      <c r="S154" s="1039"/>
      <c r="T154" s="1040" t="str">
        <f t="shared" si="9"/>
        <v/>
      </c>
      <c r="U154" s="1041" t="str">
        <f t="shared" si="10"/>
        <v/>
      </c>
      <c r="V154" s="1040" t="str">
        <f t="shared" si="11"/>
        <v/>
      </c>
      <c r="W154" s="1039"/>
      <c r="X154" s="1042" t="str">
        <f>IF($D154="","",IF('9. Medidas c)'!S26="","Preencher",'9. Medidas c)'!S26))</f>
        <v/>
      </c>
      <c r="Y154" s="1042" t="str">
        <f>IF($D154="","",IF('9. Medidas c)'!T26="","Preencher",'9. Medidas c)'!T26))</f>
        <v/>
      </c>
      <c r="Z154" s="1042" t="str">
        <f>IF($D154="","",IF('9. Medidas c)'!U26="","",'9. Medidas c)'!U26))</f>
        <v/>
      </c>
      <c r="AA154" s="1042" t="str">
        <f>IF($D154="","",IF('9. Medidas c)'!V26="","Preencher",'9. Medidas c)'!V26))</f>
        <v/>
      </c>
    </row>
    <row r="155" spans="2:27" x14ac:dyDescent="0.25">
      <c r="B155" s="1051" t="s">
        <v>550</v>
      </c>
      <c r="C155" s="1035" t="str">
        <f>IF('9. Medidas c)'!D27="","",'9. Medidas c)'!D27)</f>
        <v/>
      </c>
      <c r="D155" s="1037" t="str">
        <f>IF(C155="","",'9. Medidas c)'!H27)</f>
        <v/>
      </c>
      <c r="E155" s="1037" t="str">
        <f>IF(C155="","",'9. Medidas c)'!I27)</f>
        <v/>
      </c>
      <c r="F155" s="1037" t="str">
        <f t="shared" si="18"/>
        <v/>
      </c>
      <c r="G155" s="1035"/>
      <c r="H155" s="1035" t="s">
        <v>526</v>
      </c>
      <c r="I155" s="1036" t="s">
        <v>159</v>
      </c>
      <c r="J155" s="1037"/>
      <c r="K155" s="1037" t="str">
        <f>IF(C155="","",'9. Medidas c)'!L27)</f>
        <v/>
      </c>
      <c r="L155" s="1038" t="str">
        <f t="shared" si="8"/>
        <v/>
      </c>
      <c r="M155" s="1038">
        <v>0</v>
      </c>
      <c r="N155" s="1038" t="str">
        <f>IF(C155="","",'9. Medidas c)'!N27)</f>
        <v/>
      </c>
      <c r="O155" s="1036" t="str">
        <f>IF($D155="","",IF('9. Medidas c)'!O27=0,"Preencher",'9. Medidas c)'!O27))</f>
        <v/>
      </c>
      <c r="P155" s="1036" t="str">
        <f>IF($D155="","",IF('9. Medidas c)'!P27=0,"Preencher",'9. Medidas c)'!P27))</f>
        <v/>
      </c>
      <c r="Q155" s="1036" t="str">
        <f>IF($D155="","",IF('9. Medidas c)'!Q27=0,"Preencher",'9. Medidas c)'!Q27))</f>
        <v/>
      </c>
      <c r="R155" s="1036" t="str">
        <f>IF($D155="","",IF('9. Medidas c)'!R27=0,"Preencher",'9. Medidas c)'!R27))</f>
        <v/>
      </c>
      <c r="S155" s="1039"/>
      <c r="T155" s="1040" t="str">
        <f t="shared" si="9"/>
        <v/>
      </c>
      <c r="U155" s="1041" t="str">
        <f t="shared" si="10"/>
        <v/>
      </c>
      <c r="V155" s="1040" t="str">
        <f t="shared" si="11"/>
        <v/>
      </c>
      <c r="W155" s="1039"/>
      <c r="X155" s="1042" t="str">
        <f>IF($D155="","",IF('9. Medidas c)'!S27="","Preencher",'9. Medidas c)'!S27))</f>
        <v/>
      </c>
      <c r="Y155" s="1042" t="str">
        <f>IF($D155="","",IF('9. Medidas c)'!T27="","Preencher",'9. Medidas c)'!T27))</f>
        <v/>
      </c>
      <c r="Z155" s="1042" t="str">
        <f>IF($D155="","",IF('9. Medidas c)'!U27="","",'9. Medidas c)'!U27))</f>
        <v/>
      </c>
      <c r="AA155" s="1042" t="str">
        <f>IF($D155="","",IF('9. Medidas c)'!V27="","Preencher",'9. Medidas c)'!V27))</f>
        <v/>
      </c>
    </row>
    <row r="156" spans="2:27" x14ac:dyDescent="0.25">
      <c r="C156" s="1216"/>
      <c r="D156" s="1217"/>
      <c r="E156" s="1217"/>
      <c r="F156" s="1217"/>
      <c r="G156" s="1216"/>
      <c r="H156" s="1216"/>
      <c r="I156" s="1218"/>
      <c r="J156" s="1217"/>
      <c r="K156" s="1217"/>
      <c r="L156" s="1217"/>
      <c r="M156" s="1217"/>
      <c r="N156" s="1217"/>
      <c r="O156" s="1218"/>
      <c r="P156" s="1218"/>
      <c r="Q156" s="1218"/>
      <c r="R156" s="1218"/>
      <c r="S156" s="1219"/>
      <c r="T156" s="1220"/>
      <c r="U156" s="1221"/>
      <c r="V156" s="1220"/>
      <c r="W156" s="1219"/>
      <c r="X156" s="1222"/>
      <c r="Y156" s="1222"/>
      <c r="Z156" s="1222"/>
      <c r="AA156" s="1222"/>
    </row>
    <row r="157" spans="2:27" x14ac:dyDescent="0.25">
      <c r="B157" s="1051" t="s">
        <v>551</v>
      </c>
      <c r="C157" s="1035" t="str">
        <f>IF('10. Outras Despesas art. 7º'!D13="","",'10. Outras Despesas art. 7º'!D13)</f>
        <v/>
      </c>
      <c r="D157" s="1037" t="str">
        <f>IF(C157="","",'10. Outras Despesas art. 7º'!F13)</f>
        <v/>
      </c>
      <c r="E157" s="1037" t="str">
        <f>IF(C157="","",'10. Outras Despesas art. 7º'!G13)</f>
        <v/>
      </c>
      <c r="F157" s="1037" t="str">
        <f t="shared" si="18"/>
        <v/>
      </c>
      <c r="G157" s="1035"/>
      <c r="H157" s="1035" t="s">
        <v>526</v>
      </c>
      <c r="I157" s="1036" t="s">
        <v>159</v>
      </c>
      <c r="J157" s="1037"/>
      <c r="K157" s="1037" t="str">
        <f>IF(C157="","",'10. Outras Despesas art. 7º'!H13)</f>
        <v/>
      </c>
      <c r="L157" s="1038" t="str">
        <f t="shared" si="8"/>
        <v/>
      </c>
      <c r="M157" s="1038">
        <v>0</v>
      </c>
      <c r="N157" s="1038" t="str">
        <f>IF(C157="","",'10. Outras Despesas art. 7º'!I13)</f>
        <v/>
      </c>
      <c r="O157" s="1036" t="str">
        <f>IF($D157="","",IF('10. Outras Despesas art. 7º'!J13=0,"Preencher",'10. Outras Despesas art. 7º'!J13))</f>
        <v/>
      </c>
      <c r="P157" s="1036" t="str">
        <f>IF($D157="","",IF('10. Outras Despesas art. 7º'!K13=0,"Preencher",'10. Outras Despesas art. 7º'!K13))</f>
        <v/>
      </c>
      <c r="Q157" s="1036" t="str">
        <f>IF($D157="","",IF('10. Outras Despesas art. 7º'!L13=0,"Preencher",'10. Outras Despesas art. 7º'!L13))</f>
        <v/>
      </c>
      <c r="R157" s="1036" t="str">
        <f>IF($D157="","",IF('10. Outras Despesas art. 7º'!M13=0,"Preencher",'10. Outras Despesas art. 7º'!M13))</f>
        <v/>
      </c>
      <c r="S157" s="1039"/>
      <c r="T157" s="1040" t="str">
        <f t="shared" si="9"/>
        <v/>
      </c>
      <c r="U157" s="1041" t="str">
        <f t="shared" si="10"/>
        <v/>
      </c>
      <c r="V157" s="1040" t="str">
        <f t="shared" si="11"/>
        <v/>
      </c>
      <c r="W157" s="1039"/>
      <c r="X157" s="1042" t="str">
        <f>IF($D157="","",IF('10. Outras Despesas art. 7º'!N13="","Preencher",'10. Outras Despesas art. 7º'!N13))</f>
        <v/>
      </c>
      <c r="Y157" s="1042" t="str">
        <f>IF($D157="","",IF('10. Outras Despesas art. 7º'!O13="","Preencher",'10. Outras Despesas art. 7º'!O13))</f>
        <v/>
      </c>
      <c r="Z157" s="1042" t="str">
        <f>IF($D157="","",IF('10. Outras Despesas art. 7º'!P13="","",'10. Outras Despesas art. 7º'!P13))</f>
        <v/>
      </c>
      <c r="AA157" s="1042" t="str">
        <f>IF($D157="","",IF('10. Outras Despesas art. 7º'!Q13="","Preencher",'10. Outras Despesas art. 7º'!Q13))</f>
        <v/>
      </c>
    </row>
    <row r="158" spans="2:27" x14ac:dyDescent="0.25">
      <c r="B158" s="1051" t="s">
        <v>551</v>
      </c>
      <c r="C158" s="1035" t="str">
        <f>IF('10. Outras Despesas art. 7º'!D14="","",'10. Outras Despesas art. 7º'!D14)</f>
        <v/>
      </c>
      <c r="D158" s="1037" t="str">
        <f>IF(C158="","",'10. Outras Despesas art. 7º'!F14)</f>
        <v/>
      </c>
      <c r="E158" s="1037" t="str">
        <f>IF(C158="","",'10. Outras Despesas art. 7º'!G14)</f>
        <v/>
      </c>
      <c r="F158" s="1037" t="str">
        <f t="shared" si="18"/>
        <v/>
      </c>
      <c r="G158" s="1035"/>
      <c r="H158" s="1035" t="s">
        <v>526</v>
      </c>
      <c r="I158" s="1036" t="s">
        <v>159</v>
      </c>
      <c r="J158" s="1037"/>
      <c r="K158" s="1037" t="str">
        <f>IF(C158="","",'10. Outras Despesas art. 7º'!H14)</f>
        <v/>
      </c>
      <c r="L158" s="1038" t="str">
        <f t="shared" si="8"/>
        <v/>
      </c>
      <c r="M158" s="1038">
        <v>0</v>
      </c>
      <c r="N158" s="1038" t="str">
        <f>IF(C158="","",'10. Outras Despesas art. 7º'!I14)</f>
        <v/>
      </c>
      <c r="O158" s="1036" t="str">
        <f>IF($D158="","",IF('10. Outras Despesas art. 7º'!J14=0,"Preencher",'10. Outras Despesas art. 7º'!J14))</f>
        <v/>
      </c>
      <c r="P158" s="1036" t="str">
        <f>IF($D158="","",IF('10. Outras Despesas art. 7º'!K14=0,"Preencher",'10. Outras Despesas art. 7º'!K14))</f>
        <v/>
      </c>
      <c r="Q158" s="1036" t="str">
        <f>IF($D158="","",IF('10. Outras Despesas art. 7º'!L14=0,"Preencher",'10. Outras Despesas art. 7º'!L14))</f>
        <v/>
      </c>
      <c r="R158" s="1036" t="str">
        <f>IF($D158="","",IF('10. Outras Despesas art. 7º'!M14=0,"Preencher",'10. Outras Despesas art. 7º'!M14))</f>
        <v/>
      </c>
      <c r="S158" s="1039"/>
      <c r="T158" s="1040" t="str">
        <f t="shared" si="9"/>
        <v/>
      </c>
      <c r="U158" s="1041" t="str">
        <f t="shared" si="10"/>
        <v/>
      </c>
      <c r="V158" s="1040" t="str">
        <f t="shared" si="11"/>
        <v/>
      </c>
      <c r="W158" s="1039"/>
      <c r="X158" s="1042" t="str">
        <f>IF($D158="","",IF('10. Outras Despesas art. 7º'!N14="","Preencher",'10. Outras Despesas art. 7º'!N14))</f>
        <v/>
      </c>
      <c r="Y158" s="1042" t="str">
        <f>IF($D158="","",IF('10. Outras Despesas art. 7º'!O14="","Preencher",'10. Outras Despesas art. 7º'!O14))</f>
        <v/>
      </c>
      <c r="Z158" s="1042" t="str">
        <f>IF($D158="","",IF('10. Outras Despesas art. 7º'!P14="","",'10. Outras Despesas art. 7º'!P14))</f>
        <v/>
      </c>
      <c r="AA158" s="1042" t="str">
        <f>IF($D158="","",IF('10. Outras Despesas art. 7º'!Q14="","Preencher",'10. Outras Despesas art. 7º'!Q14))</f>
        <v/>
      </c>
    </row>
    <row r="159" spans="2:27" x14ac:dyDescent="0.25">
      <c r="B159" s="1051" t="s">
        <v>551</v>
      </c>
      <c r="C159" s="1035" t="str">
        <f>IF('10. Outras Despesas art. 7º'!D15="","",'10. Outras Despesas art. 7º'!D15)</f>
        <v/>
      </c>
      <c r="D159" s="1037" t="str">
        <f>IF(C159="","",'10. Outras Despesas art. 7º'!F15)</f>
        <v/>
      </c>
      <c r="E159" s="1037" t="str">
        <f>IF(C159="","",'10. Outras Despesas art. 7º'!G15)</f>
        <v/>
      </c>
      <c r="F159" s="1037" t="str">
        <f t="shared" si="18"/>
        <v/>
      </c>
      <c r="G159" s="1035"/>
      <c r="H159" s="1035" t="s">
        <v>526</v>
      </c>
      <c r="I159" s="1036" t="s">
        <v>159</v>
      </c>
      <c r="J159" s="1037"/>
      <c r="K159" s="1037" t="str">
        <f>IF(C159="","",'10. Outras Despesas art. 7º'!H15)</f>
        <v/>
      </c>
      <c r="L159" s="1038" t="str">
        <f t="shared" si="8"/>
        <v/>
      </c>
      <c r="M159" s="1038">
        <v>0</v>
      </c>
      <c r="N159" s="1038" t="str">
        <f>IF(C159="","",'10. Outras Despesas art. 7º'!I15)</f>
        <v/>
      </c>
      <c r="O159" s="1036" t="str">
        <f>IF($D159="","",IF('10. Outras Despesas art. 7º'!J15=0,"Preencher",'10. Outras Despesas art. 7º'!J15))</f>
        <v/>
      </c>
      <c r="P159" s="1036" t="str">
        <f>IF($D159="","",IF('10. Outras Despesas art. 7º'!K15=0,"Preencher",'10. Outras Despesas art. 7º'!K15))</f>
        <v/>
      </c>
      <c r="Q159" s="1036" t="str">
        <f>IF($D159="","",IF('10. Outras Despesas art. 7º'!L15=0,"Preencher",'10. Outras Despesas art. 7º'!L15))</f>
        <v/>
      </c>
      <c r="R159" s="1036" t="str">
        <f>IF($D159="","",IF('10. Outras Despesas art. 7º'!M15=0,"Preencher",'10. Outras Despesas art. 7º'!M15))</f>
        <v/>
      </c>
      <c r="S159" s="1039"/>
      <c r="T159" s="1040" t="str">
        <f t="shared" si="9"/>
        <v/>
      </c>
      <c r="U159" s="1041" t="str">
        <f t="shared" si="10"/>
        <v/>
      </c>
      <c r="V159" s="1040" t="str">
        <f t="shared" si="11"/>
        <v/>
      </c>
      <c r="W159" s="1039"/>
      <c r="X159" s="1042" t="str">
        <f>IF($D159="","",IF('10. Outras Despesas art. 7º'!N15="","Preencher",'10. Outras Despesas art. 7º'!N15))</f>
        <v/>
      </c>
      <c r="Y159" s="1042" t="str">
        <f>IF($D159="","",IF('10. Outras Despesas art. 7º'!O15="","Preencher",'10. Outras Despesas art. 7º'!O15))</f>
        <v/>
      </c>
      <c r="Z159" s="1042" t="str">
        <f>IF($D159="","",IF('10. Outras Despesas art. 7º'!P15="","",'10. Outras Despesas art. 7º'!P15))</f>
        <v/>
      </c>
      <c r="AA159" s="1042" t="str">
        <f>IF($D159="","",IF('10. Outras Despesas art. 7º'!Q15="","Preencher",'10. Outras Despesas art. 7º'!Q15))</f>
        <v/>
      </c>
    </row>
    <row r="160" spans="2:27" x14ac:dyDescent="0.25">
      <c r="B160" s="1051" t="s">
        <v>551</v>
      </c>
      <c r="C160" s="1035" t="str">
        <f>IF('10. Outras Despesas art. 7º'!D16="","",'10. Outras Despesas art. 7º'!D16)</f>
        <v/>
      </c>
      <c r="D160" s="1037" t="str">
        <f>IF(C160="","",'10. Outras Despesas art. 7º'!F16)</f>
        <v/>
      </c>
      <c r="E160" s="1037" t="str">
        <f>IF(C160="","",'10. Outras Despesas art. 7º'!G16)</f>
        <v/>
      </c>
      <c r="F160" s="1037" t="str">
        <f t="shared" si="18"/>
        <v/>
      </c>
      <c r="G160" s="1035"/>
      <c r="H160" s="1035" t="s">
        <v>526</v>
      </c>
      <c r="I160" s="1036" t="s">
        <v>159</v>
      </c>
      <c r="J160" s="1037"/>
      <c r="K160" s="1037" t="str">
        <f>IF(C160="","",'10. Outras Despesas art. 7º'!H16)</f>
        <v/>
      </c>
      <c r="L160" s="1038" t="str">
        <f t="shared" si="8"/>
        <v/>
      </c>
      <c r="M160" s="1038">
        <v>0</v>
      </c>
      <c r="N160" s="1038" t="str">
        <f>IF(C160="","",'10. Outras Despesas art. 7º'!I16)</f>
        <v/>
      </c>
      <c r="O160" s="1036" t="str">
        <f>IF($D160="","",IF('10. Outras Despesas art. 7º'!J16=0,"Preencher",'10. Outras Despesas art. 7º'!J16))</f>
        <v/>
      </c>
      <c r="P160" s="1036" t="str">
        <f>IF($D160="","",IF('10. Outras Despesas art. 7º'!K16=0,"Preencher",'10. Outras Despesas art. 7º'!K16))</f>
        <v/>
      </c>
      <c r="Q160" s="1036" t="str">
        <f>IF($D160="","",IF('10. Outras Despesas art. 7º'!L16=0,"Preencher",'10. Outras Despesas art. 7º'!L16))</f>
        <v/>
      </c>
      <c r="R160" s="1036" t="str">
        <f>IF($D160="","",IF('10. Outras Despesas art. 7º'!M16=0,"Preencher",'10. Outras Despesas art. 7º'!M16))</f>
        <v/>
      </c>
      <c r="S160" s="1039"/>
      <c r="T160" s="1040" t="str">
        <f t="shared" si="9"/>
        <v/>
      </c>
      <c r="U160" s="1041" t="str">
        <f t="shared" si="10"/>
        <v/>
      </c>
      <c r="V160" s="1040" t="str">
        <f t="shared" si="11"/>
        <v/>
      </c>
      <c r="W160" s="1039"/>
      <c r="X160" s="1042" t="str">
        <f>IF($D160="","",IF('10. Outras Despesas art. 7º'!N16="","Preencher",'10. Outras Despesas art. 7º'!N16))</f>
        <v/>
      </c>
      <c r="Y160" s="1042" t="str">
        <f>IF($D160="","",IF('10. Outras Despesas art. 7º'!O16="","Preencher",'10. Outras Despesas art. 7º'!O16))</f>
        <v/>
      </c>
      <c r="Z160" s="1042" t="str">
        <f>IF($D160="","",IF('10. Outras Despesas art. 7º'!P16="","",'10. Outras Despesas art. 7º'!P16))</f>
        <v/>
      </c>
      <c r="AA160" s="1042" t="str">
        <f>IF($D160="","",IF('10. Outras Despesas art. 7º'!Q16="","Preencher",'10. Outras Despesas art. 7º'!Q16))</f>
        <v/>
      </c>
    </row>
    <row r="161" spans="2:27" x14ac:dyDescent="0.25">
      <c r="B161" s="1051" t="s">
        <v>551</v>
      </c>
      <c r="C161" s="1035" t="str">
        <f>IF('10. Outras Despesas art. 7º'!D17="","",'10. Outras Despesas art. 7º'!D17)</f>
        <v/>
      </c>
      <c r="D161" s="1037" t="str">
        <f>IF(C161="","",'10. Outras Despesas art. 7º'!F17)</f>
        <v/>
      </c>
      <c r="E161" s="1037" t="str">
        <f>IF(C161="","",'10. Outras Despesas art. 7º'!G17)</f>
        <v/>
      </c>
      <c r="F161" s="1037" t="str">
        <f t="shared" si="18"/>
        <v/>
      </c>
      <c r="G161" s="1035"/>
      <c r="H161" s="1035" t="s">
        <v>526</v>
      </c>
      <c r="I161" s="1036" t="s">
        <v>159</v>
      </c>
      <c r="J161" s="1037"/>
      <c r="K161" s="1037" t="str">
        <f>IF(C161="","",'10. Outras Despesas art. 7º'!H17)</f>
        <v/>
      </c>
      <c r="L161" s="1038" t="str">
        <f t="shared" si="8"/>
        <v/>
      </c>
      <c r="M161" s="1038">
        <v>0</v>
      </c>
      <c r="N161" s="1038" t="str">
        <f>IF(C161="","",'10. Outras Despesas art. 7º'!I17)</f>
        <v/>
      </c>
      <c r="O161" s="1036" t="str">
        <f>IF($D161="","",IF('10. Outras Despesas art. 7º'!J17=0,"Preencher",'10. Outras Despesas art. 7º'!J17))</f>
        <v/>
      </c>
      <c r="P161" s="1036" t="str">
        <f>IF($D161="","",IF('10. Outras Despesas art. 7º'!K17=0,"Preencher",'10. Outras Despesas art. 7º'!K17))</f>
        <v/>
      </c>
      <c r="Q161" s="1036" t="str">
        <f>IF($D161="","",IF('10. Outras Despesas art. 7º'!L17=0,"Preencher",'10. Outras Despesas art. 7º'!L17))</f>
        <v/>
      </c>
      <c r="R161" s="1036" t="str">
        <f>IF($D161="","",IF('10. Outras Despesas art. 7º'!M17=0,"Preencher",'10. Outras Despesas art. 7º'!M17))</f>
        <v/>
      </c>
      <c r="S161" s="1039"/>
      <c r="T161" s="1040" t="str">
        <f t="shared" si="9"/>
        <v/>
      </c>
      <c r="U161" s="1041" t="str">
        <f t="shared" si="10"/>
        <v/>
      </c>
      <c r="V161" s="1040" t="str">
        <f t="shared" si="11"/>
        <v/>
      </c>
      <c r="W161" s="1039"/>
      <c r="X161" s="1042" t="str">
        <f>IF($D161="","",IF('10. Outras Despesas art. 7º'!N17="","Preencher",'10. Outras Despesas art. 7º'!N17))</f>
        <v/>
      </c>
      <c r="Y161" s="1042" t="str">
        <f>IF($D161="","",IF('10. Outras Despesas art. 7º'!O17="","Preencher",'10. Outras Despesas art. 7º'!O17))</f>
        <v/>
      </c>
      <c r="Z161" s="1042" t="str">
        <f>IF($D161="","",IF('10. Outras Despesas art. 7º'!P17="","",'10. Outras Despesas art. 7º'!P17))</f>
        <v/>
      </c>
      <c r="AA161" s="1042" t="str">
        <f>IF($D161="","",IF('10. Outras Despesas art. 7º'!Q17="","Preencher",'10. Outras Despesas art. 7º'!Q17))</f>
        <v/>
      </c>
    </row>
    <row r="162" spans="2:27" x14ac:dyDescent="0.25">
      <c r="B162" s="1044"/>
      <c r="C162" s="1035"/>
      <c r="D162" s="1037"/>
      <c r="E162" s="1037"/>
      <c r="F162" s="1037"/>
      <c r="G162" s="1035"/>
      <c r="H162" s="1035"/>
      <c r="I162" s="1036"/>
      <c r="J162" s="1037"/>
      <c r="K162" s="1037"/>
      <c r="L162" s="1038"/>
      <c r="M162" s="1038"/>
      <c r="N162" s="1038"/>
      <c r="O162" s="1036"/>
      <c r="P162" s="1036"/>
      <c r="Q162" s="1036"/>
      <c r="R162" s="1036"/>
      <c r="S162" s="1039"/>
      <c r="T162" s="1040"/>
      <c r="U162" s="1041"/>
      <c r="V162" s="1040"/>
      <c r="W162" s="1039"/>
      <c r="X162" s="1042"/>
      <c r="Y162" s="1042"/>
      <c r="Z162" s="1042"/>
      <c r="AA162" s="1042"/>
    </row>
    <row r="163" spans="2:27" x14ac:dyDescent="0.25">
      <c r="B163" s="1045" t="s">
        <v>549</v>
      </c>
      <c r="C163" s="1046" t="str">
        <f>IF('8. Medidas b) ii)'!D20="","",IF('8. Medidas b) ii)'!G20=$H$145,'8. Medidas b) ii)'!D20,""))</f>
        <v/>
      </c>
      <c r="D163" s="1050" t="str">
        <f>IF(C163="","",'8. Medidas b) ii)'!Y20)</f>
        <v/>
      </c>
      <c r="E163" s="1050" t="str">
        <f>IF(C163="","",'8. Medidas b) ii)'!Z20)</f>
        <v/>
      </c>
      <c r="F163" s="1050" t="str">
        <f t="shared" si="18"/>
        <v/>
      </c>
      <c r="G163" s="1046"/>
      <c r="H163" s="1046">
        <f>'8. Medidas b) ii)'!G20</f>
        <v>0</v>
      </c>
      <c r="I163" s="1049" t="s">
        <v>159</v>
      </c>
      <c r="J163" s="1050"/>
      <c r="K163" s="1050" t="str">
        <f>IF(C163="","",'8. Medidas b) ii)'!AA20)</f>
        <v/>
      </c>
      <c r="L163" s="1038" t="str">
        <f t="shared" si="8"/>
        <v/>
      </c>
      <c r="M163" s="1038">
        <v>0</v>
      </c>
      <c r="N163" s="1038" t="str">
        <f>IF(C163="","",'8. Medidas b) ii)'!AB20)</f>
        <v/>
      </c>
      <c r="O163" s="1036" t="str">
        <f>IF($D163="","",IF('8. Medidas b) ii)'!AD20=0,"Preencher",'8. Medidas b) ii)'!AD20))</f>
        <v/>
      </c>
      <c r="P163" s="1036" t="str">
        <f>IF($D163="","",IF('8. Medidas b) ii)'!AE20=0,"Preencher",'8. Medidas b) ii)'!AE20))</f>
        <v/>
      </c>
      <c r="Q163" s="1036" t="str">
        <f>IF($D163="","",IF('8. Medidas b) ii)'!AF20=0,"Preencher",'8. Medidas b) ii)'!AF20))</f>
        <v/>
      </c>
      <c r="R163" s="1036" t="str">
        <f>IF($D163="","",IF('8. Medidas b) ii)'!AG20=0,"Preencher",'8. Medidas b) ii)'!AG20))</f>
        <v/>
      </c>
      <c r="S163" s="1039"/>
      <c r="T163" s="1040"/>
      <c r="U163" s="1041"/>
      <c r="V163" s="1040"/>
      <c r="W163" s="1039"/>
      <c r="X163" s="1042" t="str">
        <f>IF($D163="","",IF('8. Medidas b) ii)'!AH20="","Preencher",'8. Medidas b) ii)'!AH20))</f>
        <v/>
      </c>
      <c r="Y163" s="1042" t="str">
        <f>IF($D163="","",IF('8. Medidas b) ii)'!AI19="","Preencher",'8. Medidas b) ii)'!AI19))</f>
        <v/>
      </c>
      <c r="Z163" s="1042" t="str">
        <f>IF($D163="","",IF('8. Medidas b) ii)'!AJ20="","",'8. Medidas b) ii)'!AJ20))</f>
        <v/>
      </c>
      <c r="AA163" s="1042" t="str">
        <f>IF($D163="","",IF('8. Medidas b) ii)'!AK20="","Preencher",'8. Medidas b) ii)'!AK20))</f>
        <v/>
      </c>
    </row>
    <row r="164" spans="2:27" x14ac:dyDescent="0.25">
      <c r="B164" s="1045" t="s">
        <v>549</v>
      </c>
      <c r="C164" s="1046" t="str">
        <f>IF('8. Medidas b) ii)'!D21="","",IF('8. Medidas b) ii)'!G21=$H$145,'8. Medidas b) ii)'!D21,""))</f>
        <v/>
      </c>
      <c r="D164" s="1050" t="str">
        <f>IF(C164="","",'8. Medidas b) ii)'!Y21)</f>
        <v/>
      </c>
      <c r="E164" s="1050" t="str">
        <f>IF(C164="","",'8. Medidas b) ii)'!Z21)</f>
        <v/>
      </c>
      <c r="F164" s="1050" t="str">
        <f t="shared" si="18"/>
        <v/>
      </c>
      <c r="G164" s="1046"/>
      <c r="H164" s="1046">
        <f>'8. Medidas b) ii)'!G21</f>
        <v>0</v>
      </c>
      <c r="I164" s="1049" t="s">
        <v>159</v>
      </c>
      <c r="J164" s="1050"/>
      <c r="K164" s="1050" t="str">
        <f>IF(C164="","",'8. Medidas b) ii)'!AA21)</f>
        <v/>
      </c>
      <c r="L164" s="1038" t="str">
        <f t="shared" si="8"/>
        <v/>
      </c>
      <c r="M164" s="1038">
        <v>0</v>
      </c>
      <c r="N164" s="1038" t="str">
        <f>IF(C164="","",'8. Medidas b) ii)'!AB21)</f>
        <v/>
      </c>
      <c r="O164" s="1036" t="str">
        <f>IF($D164="","",IF('8. Medidas b) ii)'!AD21=0,"Preencher",'8. Medidas b) ii)'!AD21))</f>
        <v/>
      </c>
      <c r="P164" s="1036" t="str">
        <f>IF($D164="","",IF('8. Medidas b) ii)'!AE21=0,"Preencher",'8. Medidas b) ii)'!AE21))</f>
        <v/>
      </c>
      <c r="Q164" s="1036" t="str">
        <f>IF($D164="","",IF('8. Medidas b) ii)'!AF21=0,"Preencher",'8. Medidas b) ii)'!AF21))</f>
        <v/>
      </c>
      <c r="R164" s="1036" t="str">
        <f>IF($D164="","",IF('8. Medidas b) ii)'!AG21=0,"Preencher",'8. Medidas b) ii)'!AG21))</f>
        <v/>
      </c>
      <c r="S164" s="1039"/>
      <c r="T164" s="1040"/>
      <c r="U164" s="1041"/>
      <c r="V164" s="1040"/>
      <c r="W164" s="1039"/>
      <c r="X164" s="1042" t="str">
        <f>IF($D164="","",IF('8. Medidas b) ii)'!AH21="","Preencher",'8. Medidas b) ii)'!AH21))</f>
        <v/>
      </c>
      <c r="Y164" s="1042" t="str">
        <f>IF($D164="","",IF('8. Medidas b) ii)'!AI21="","Preencher",'8. Medidas b) ii)'!AI21))</f>
        <v/>
      </c>
      <c r="Z164" s="1042" t="str">
        <f>IF($D164="","",IF('8. Medidas b) ii)'!AJ21="","",'8. Medidas b) ii)'!AJ21))</f>
        <v/>
      </c>
      <c r="AA164" s="1042" t="str">
        <f>IF($D164="","",IF('8. Medidas b) ii)'!AK21="","Preencher",'8. Medidas b) ii)'!AK21))</f>
        <v/>
      </c>
    </row>
    <row r="165" spans="2:27" x14ac:dyDescent="0.25">
      <c r="B165" s="1045" t="s">
        <v>549</v>
      </c>
      <c r="C165" s="1046" t="str">
        <f>IF('8. Medidas b) ii)'!D22="","",IF('8. Medidas b) ii)'!G22=$H$145,'8. Medidas b) ii)'!D22,""))</f>
        <v/>
      </c>
      <c r="D165" s="1050" t="str">
        <f>IF(C165="","",'8. Medidas b) ii)'!Y22)</f>
        <v/>
      </c>
      <c r="E165" s="1050" t="str">
        <f>IF(C165="","",'8. Medidas b) ii)'!Z22)</f>
        <v/>
      </c>
      <c r="F165" s="1050" t="str">
        <f t="shared" si="18"/>
        <v/>
      </c>
      <c r="G165" s="1046"/>
      <c r="H165" s="1046">
        <f>'8. Medidas b) ii)'!G22</f>
        <v>0</v>
      </c>
      <c r="I165" s="1049" t="s">
        <v>159</v>
      </c>
      <c r="J165" s="1050"/>
      <c r="K165" s="1050" t="str">
        <f>IF(C165="","",'8. Medidas b) ii)'!AA22)</f>
        <v/>
      </c>
      <c r="L165" s="1038" t="str">
        <f t="shared" si="8"/>
        <v/>
      </c>
      <c r="M165" s="1038">
        <v>0</v>
      </c>
      <c r="N165" s="1038" t="str">
        <f>IF(C165="","",'8. Medidas b) ii)'!AB22)</f>
        <v/>
      </c>
      <c r="O165" s="1036" t="str">
        <f>IF($D165="","",IF('8. Medidas b) ii)'!AD22=0,"Preencher",'8. Medidas b) ii)'!AD22))</f>
        <v/>
      </c>
      <c r="P165" s="1036" t="str">
        <f>IF($D165="","",IF('8. Medidas b) ii)'!AE22=0,"Preencher",'8. Medidas b) ii)'!AE22))</f>
        <v/>
      </c>
      <c r="Q165" s="1036" t="str">
        <f>IF($D165="","",IF('8. Medidas b) ii)'!AF22=0,"Preencher",'8. Medidas b) ii)'!AF22))</f>
        <v/>
      </c>
      <c r="R165" s="1036" t="str">
        <f>IF($D165="","",IF('8. Medidas b) ii)'!AG22=0,"Preencher",'8. Medidas b) ii)'!AG22))</f>
        <v/>
      </c>
      <c r="S165" s="1036" t="str">
        <f>IF($D165="","",IF('8. Medidas b) ii)'!AH22=0,"Preencher",'8. Medidas b) ii)'!AH22))</f>
        <v/>
      </c>
      <c r="T165" s="1036" t="str">
        <f>IF($D165="","",IF('8. Medidas b) ii)'!AI22=0,"Preencher",'8. Medidas b) ii)'!AI22))</f>
        <v/>
      </c>
      <c r="U165" s="1036" t="str">
        <f>IF($D165="","",IF('8. Medidas b) ii)'!AJ22=0,"Preencher",'8. Medidas b) ii)'!AJ22))</f>
        <v/>
      </c>
      <c r="V165" s="1036" t="str">
        <f>IF($D165="","",IF('8. Medidas b) ii)'!AK22=0,"Preencher",'8. Medidas b) ii)'!AK22))</f>
        <v/>
      </c>
      <c r="W165" s="1036" t="str">
        <f>IF($D165="","",IF('8. Medidas b) ii)'!AL22=0,"Preencher",'8. Medidas b) ii)'!AL22))</f>
        <v/>
      </c>
      <c r="X165" s="1042" t="str">
        <f>IF($D165="","",IF('8. Medidas b) ii)'!AH22="","Preencher",'8. Medidas b) ii)'!AH22))</f>
        <v/>
      </c>
      <c r="Y165" s="1042" t="str">
        <f>IF($D165="","",IF('8. Medidas b) ii)'!AI22="","Preencher",'8. Medidas b) ii)'!AI22))</f>
        <v/>
      </c>
      <c r="Z165" s="1042" t="str">
        <f>IF($D165="","",IF('8. Medidas b) ii)'!AJ22="","",'8. Medidas b) ii)'!AJ22))</f>
        <v/>
      </c>
      <c r="AA165" s="1042" t="str">
        <f>IF($D165="","",IF('8. Medidas b) ii)'!AK22="","Preencher",'8. Medidas b) ii)'!AK22))</f>
        <v/>
      </c>
    </row>
    <row r="166" spans="2:27" x14ac:dyDescent="0.25">
      <c r="B166" s="1045" t="s">
        <v>549</v>
      </c>
      <c r="C166" s="1046" t="str">
        <f>IF(M166="","",IF(M166=0,"",G166))</f>
        <v/>
      </c>
      <c r="D166" s="1050"/>
      <c r="E166" s="1050"/>
      <c r="F166" s="1050"/>
      <c r="G166" s="1046" t="s">
        <v>499</v>
      </c>
      <c r="H166" s="1046" t="s">
        <v>526</v>
      </c>
      <c r="I166" s="1049" t="s">
        <v>159</v>
      </c>
      <c r="J166" s="1050"/>
      <c r="K166" s="1037" t="str">
        <f>IF(M166="","",IF(M166=0,"",-M166))</f>
        <v/>
      </c>
      <c r="L166" s="1038" t="str">
        <f t="shared" ref="L166" si="19">IF(M166="","",IF(K166="","",J166+K166))</f>
        <v/>
      </c>
      <c r="M166" s="1038" t="str">
        <f>IF('8. Medidas b) ii)'!E24=0,"",'8. Medidas b) ii)'!E27*(SUMIF(H163:H165,H166,F163:F165)/'8. Medidas b) ii)'!E24))</f>
        <v/>
      </c>
      <c r="N166" s="1038"/>
      <c r="O166" s="1047"/>
      <c r="P166" s="1047"/>
      <c r="Q166" s="1047"/>
      <c r="R166" s="1047"/>
      <c r="S166" s="1039"/>
      <c r="T166" s="1040"/>
      <c r="U166" s="1041"/>
      <c r="V166" s="1040"/>
      <c r="W166" s="1039"/>
      <c r="X166" s="1042"/>
      <c r="Y166" s="1042"/>
      <c r="Z166" s="1042"/>
      <c r="AA166" s="1042"/>
    </row>
    <row r="167" spans="2:27" x14ac:dyDescent="0.25">
      <c r="B167" s="1044"/>
      <c r="C167" s="1035"/>
      <c r="D167" s="1037"/>
      <c r="E167" s="1037"/>
      <c r="F167" s="1037"/>
      <c r="G167" s="1035"/>
      <c r="H167" s="1035"/>
      <c r="I167" s="1036"/>
      <c r="J167" s="1037"/>
      <c r="K167" s="1037"/>
      <c r="L167" s="1038"/>
      <c r="M167" s="1038"/>
      <c r="N167" s="1038"/>
      <c r="O167" s="1036"/>
      <c r="P167" s="1036"/>
      <c r="Q167" s="1036"/>
      <c r="R167" s="1036"/>
      <c r="S167" s="1039"/>
      <c r="T167" s="1040"/>
      <c r="U167" s="1041"/>
      <c r="V167" s="1040"/>
      <c r="W167" s="1039"/>
      <c r="X167" s="1042"/>
      <c r="Y167" s="1042"/>
      <c r="Z167" s="1042"/>
      <c r="AA167" s="1042"/>
    </row>
    <row r="168" spans="2:27" x14ac:dyDescent="0.25">
      <c r="B168" s="1044"/>
      <c r="C168" s="1035"/>
      <c r="D168" s="1037"/>
      <c r="E168" s="1037"/>
      <c r="F168" s="1037"/>
      <c r="G168" s="1048" t="s">
        <v>585</v>
      </c>
      <c r="H168" s="1048" t="e">
        <f>SUMIF(H163:H165,H166,F163:F165)/'8. Medidas b) ii)'!E24</f>
        <v>#DIV/0!</v>
      </c>
      <c r="I168" s="1036"/>
      <c r="J168" s="1037"/>
      <c r="K168" s="1037"/>
      <c r="L168" s="1038"/>
      <c r="M168" s="1038"/>
      <c r="N168" s="1038"/>
      <c r="O168" s="1036"/>
      <c r="P168" s="1036"/>
      <c r="Q168" s="1036"/>
      <c r="R168" s="1036"/>
      <c r="S168" s="1039"/>
      <c r="T168" s="1040"/>
      <c r="U168" s="1041"/>
      <c r="V168" s="1040"/>
      <c r="W168" s="1039"/>
      <c r="X168" s="1042"/>
      <c r="Y168" s="1042"/>
      <c r="Z168" s="1042"/>
      <c r="AA168" s="1042"/>
    </row>
    <row r="169" spans="2:27" ht="15.75" thickBot="1" x14ac:dyDescent="0.3">
      <c r="B169" s="4"/>
      <c r="C169" s="1071"/>
      <c r="D169" s="1072"/>
      <c r="E169" s="1072"/>
      <c r="F169" s="1072"/>
      <c r="G169" s="1071"/>
      <c r="H169" s="1071"/>
      <c r="I169" s="1071"/>
      <c r="J169" s="1072"/>
      <c r="K169" s="1072"/>
      <c r="L169" s="1073" t="str">
        <f t="shared" si="8"/>
        <v/>
      </c>
      <c r="M169" s="1073"/>
      <c r="N169" s="1073"/>
      <c r="O169" s="1074"/>
      <c r="P169" s="1074"/>
      <c r="Q169" s="1074"/>
      <c r="R169" s="1074"/>
      <c r="S169" s="1075"/>
      <c r="T169" s="1076" t="str">
        <f t="shared" si="9"/>
        <v/>
      </c>
      <c r="U169" s="1077" t="str">
        <f t="shared" si="10"/>
        <v/>
      </c>
      <c r="V169" s="1076" t="str">
        <f t="shared" si="11"/>
        <v/>
      </c>
      <c r="W169" s="1075"/>
      <c r="X169" s="1078"/>
      <c r="Y169" s="1078"/>
      <c r="Z169" s="1078"/>
      <c r="AA169" s="1078"/>
    </row>
    <row r="170" spans="2:27" ht="15.75" thickBot="1" x14ac:dyDescent="0.3">
      <c r="B170" s="4"/>
      <c r="C170" s="1060" t="s">
        <v>45</v>
      </c>
      <c r="D170" s="1061">
        <f>D144+D138+D18</f>
        <v>0</v>
      </c>
      <c r="E170" s="1061">
        <f>E144+E138+E18</f>
        <v>0</v>
      </c>
      <c r="F170" s="1061">
        <f>F144+F138+F18</f>
        <v>0</v>
      </c>
      <c r="G170" s="1062"/>
      <c r="H170" s="1063"/>
      <c r="I170" s="1063"/>
      <c r="J170" s="1061">
        <f>J144+J138+J18</f>
        <v>0</v>
      </c>
      <c r="K170" s="1061">
        <f>K144+K138+K18</f>
        <v>0</v>
      </c>
      <c r="L170" s="1061">
        <f>L144+L138+L18</f>
        <v>0</v>
      </c>
      <c r="M170" s="1061">
        <f>M144+M138+M18</f>
        <v>0</v>
      </c>
      <c r="N170" s="1061">
        <f>N144+N138+N18</f>
        <v>0</v>
      </c>
      <c r="O170" s="1108"/>
      <c r="P170" s="1109"/>
      <c r="Q170" s="1109"/>
      <c r="R170" s="1109"/>
      <c r="S170" s="1110"/>
      <c r="T170" s="1110"/>
      <c r="U170" s="1110"/>
      <c r="V170" s="1110"/>
      <c r="W170" s="1110"/>
      <c r="X170" s="1111"/>
      <c r="Y170" s="1111"/>
      <c r="Z170" s="1111"/>
      <c r="AA170" s="1111"/>
    </row>
    <row r="171" spans="2:27" ht="25.5" customHeight="1" x14ac:dyDescent="0.25">
      <c r="B171" s="4"/>
      <c r="C171" s="1112"/>
      <c r="D171" s="1112"/>
      <c r="E171" s="1112"/>
      <c r="F171" s="1112"/>
      <c r="G171" s="1112"/>
      <c r="H171" s="1112"/>
      <c r="I171" s="1112"/>
      <c r="J171" s="1804">
        <f>L170+M170+N170</f>
        <v>0</v>
      </c>
      <c r="K171" s="1805"/>
      <c r="L171" s="1805"/>
      <c r="M171" s="1805"/>
      <c r="N171" s="1806"/>
      <c r="O171" s="4"/>
      <c r="P171" s="4"/>
      <c r="Q171" s="4"/>
      <c r="R171" s="4"/>
      <c r="S171" s="4"/>
      <c r="T171" s="4"/>
      <c r="U171" s="4"/>
      <c r="V171" s="4"/>
      <c r="W171" s="4"/>
      <c r="X171" s="4"/>
      <c r="Y171" s="4"/>
      <c r="Z171" s="4"/>
      <c r="AA171" s="4"/>
    </row>
  </sheetData>
  <sheetProtection algorithmName="SHA-512" hashValue="Vm8AgsypOD8NHxqbQeovBICZ+z0BUluDg6UJsLDJlPvw2zhMfolOK7oe2vK8z59kJ2+Raa6bm40R7HOLZl2DaA==" saltValue="FG+DvIAOU/8JaFkZzIBcdA==" spinCount="100000" sheet="1" objects="1" scenarios="1" autoFilter="0"/>
  <autoFilter ref="C17:C170" xr:uid="{00000000-0009-0000-0000-00000D000000}"/>
  <mergeCells count="24">
    <mergeCell ref="X14:Z14"/>
    <mergeCell ref="P8:R8"/>
    <mergeCell ref="P9:R9"/>
    <mergeCell ref="P10:R10"/>
    <mergeCell ref="P11:R11"/>
    <mergeCell ref="J171:N171"/>
    <mergeCell ref="I15:I16"/>
    <mergeCell ref="G14:N14"/>
    <mergeCell ref="K15:K16"/>
    <mergeCell ref="L15:L16"/>
    <mergeCell ref="M15:M16"/>
    <mergeCell ref="N15:N16"/>
    <mergeCell ref="C3:F3"/>
    <mergeCell ref="O15:P15"/>
    <mergeCell ref="Q15:R15"/>
    <mergeCell ref="O14:R14"/>
    <mergeCell ref="C15:C16"/>
    <mergeCell ref="D15:D16"/>
    <mergeCell ref="E15:E16"/>
    <mergeCell ref="F15:F16"/>
    <mergeCell ref="G15:G16"/>
    <mergeCell ref="H15:H16"/>
    <mergeCell ref="J15:J16"/>
    <mergeCell ref="D14:F14"/>
  </mergeCells>
  <conditionalFormatting sqref="D18:F18">
    <cfRule type="cellIs" dxfId="29" priority="12" operator="equal">
      <formula>0</formula>
    </cfRule>
  </conditionalFormatting>
  <conditionalFormatting sqref="D144:F144">
    <cfRule type="cellIs" dxfId="28" priority="10" operator="equal">
      <formula>0</formula>
    </cfRule>
  </conditionalFormatting>
  <conditionalFormatting sqref="D138:F138">
    <cfRule type="cellIs" dxfId="27" priority="11" operator="equal">
      <formula>0</formula>
    </cfRule>
  </conditionalFormatting>
  <conditionalFormatting sqref="D170:F170">
    <cfRule type="cellIs" dxfId="26" priority="9" operator="equal">
      <formula>0</formula>
    </cfRule>
  </conditionalFormatting>
  <conditionalFormatting sqref="J169:N171 M166:N168 J18:N165">
    <cfRule type="cellIs" dxfId="25" priority="6" operator="equal">
      <formula>0</formula>
    </cfRule>
  </conditionalFormatting>
  <conditionalFormatting sqref="J167:L168 J166">
    <cfRule type="cellIs" dxfId="24" priority="5" operator="equal">
      <formula>0</formula>
    </cfRule>
  </conditionalFormatting>
  <conditionalFormatting sqref="O10">
    <cfRule type="expression" dxfId="23" priority="29">
      <formula>$P$11&lt;&gt;""</formula>
    </cfRule>
  </conditionalFormatting>
  <conditionalFormatting sqref="K166">
    <cfRule type="cellIs" dxfId="22" priority="2" operator="equal">
      <formula>0</formula>
    </cfRule>
  </conditionalFormatting>
  <conditionalFormatting sqref="L166">
    <cfRule type="cellIs" dxfId="21" priority="1" operator="equal">
      <formula>0</formula>
    </cfRule>
  </conditionalFormatting>
  <hyperlinks>
    <hyperlink ref="B19" location="'2. Medidas a) i)'!A1" display="'2. Medidas a) i)'!A1" xr:uid="{00000000-0004-0000-0D00-000000000000}"/>
    <hyperlink ref="B20" location="'2. Medidas a) i)'!A1" display="'2. Medidas a) i)'!A1" xr:uid="{00000000-0004-0000-0D00-000001000000}"/>
    <hyperlink ref="B21" location="'2. Medidas a) i)'!A1" display="'2. Medidas a) i)'!A1" xr:uid="{00000000-0004-0000-0D00-000002000000}"/>
    <hyperlink ref="B23" location="'2. Medidas a) i)'!A1" display="'2. Medidas a) i)'!A1" xr:uid="{00000000-0004-0000-0D00-000003000000}"/>
    <hyperlink ref="B24" location="'2. Medidas a) i)'!A1" display="'2. Medidas a) i)'!A1" xr:uid="{00000000-0004-0000-0D00-000004000000}"/>
    <hyperlink ref="B25" location="'2. Medidas a) i)'!A1" display="'2. Medidas a) i)'!A1" xr:uid="{00000000-0004-0000-0D00-000005000000}"/>
    <hyperlink ref="B27" location="'2. Medidas a) i)'!A1" display="'2. Medidas a) i)'!A1" xr:uid="{00000000-0004-0000-0D00-000006000000}"/>
    <hyperlink ref="B28" location="'2. Medidas a) i)'!A1" display="'2. Medidas a) i)'!A1" xr:uid="{00000000-0004-0000-0D00-000007000000}"/>
    <hyperlink ref="B29" location="'2. Medidas a) i)'!A1" display="'2. Medidas a) i)'!A1" xr:uid="{00000000-0004-0000-0D00-000008000000}"/>
    <hyperlink ref="B31" location="'2. Medidas a) i)'!A1" display="'2. Medidas a) i)'!A1" xr:uid="{00000000-0004-0000-0D00-000009000000}"/>
    <hyperlink ref="B44" location="'3. Medidas a) ii)'!A1" display="'3. Medidas a) ii)'!A1" xr:uid="{00000000-0004-0000-0D00-00000A000000}"/>
    <hyperlink ref="B45" location="'3. Medidas a) ii)'!A1" display="'3. Medidas a) ii)'!A1" xr:uid="{00000000-0004-0000-0D00-00000B000000}"/>
    <hyperlink ref="B46" location="'3. Medidas a) ii)'!A1" display="'3. Medidas a) ii)'!A1" xr:uid="{00000000-0004-0000-0D00-00000C000000}"/>
    <hyperlink ref="B48" location="'3. Medidas a) ii)'!A1" display="'3. Medidas a) ii)'!A1" xr:uid="{00000000-0004-0000-0D00-00000D000000}"/>
    <hyperlink ref="B49" location="'3. Medidas a) ii)'!A1" display="'3. Medidas a) ii)'!A1" xr:uid="{00000000-0004-0000-0D00-00000E000000}"/>
    <hyperlink ref="B50" location="'3. Medidas a) ii)'!A1" display="'3. Medidas a) ii)'!A1" xr:uid="{00000000-0004-0000-0D00-00000F000000}"/>
    <hyperlink ref="B52" location="'3. Medidas a) ii)'!A1" display="'3. Medidas a) ii)'!A1" xr:uid="{00000000-0004-0000-0D00-000010000000}"/>
    <hyperlink ref="B53" location="'3. Medidas a) ii)'!A1" display="'3. Medidas a) ii)'!A1" xr:uid="{00000000-0004-0000-0D00-000011000000}"/>
    <hyperlink ref="B54" location="'3. Medidas a) ii)'!A1" display="'3. Medidas a) ii)'!A1" xr:uid="{00000000-0004-0000-0D00-000012000000}"/>
    <hyperlink ref="B55" location="'3. Medidas a) ii)'!A1" display="'3. Medidas a) ii)'!A1" xr:uid="{00000000-0004-0000-0D00-000013000000}"/>
    <hyperlink ref="B68" location="'4. Medidas a) iii)'!A1" display="Sistemas Técnicos Instalados" xr:uid="{00000000-0004-0000-0D00-000014000000}"/>
    <hyperlink ref="B69" location="'4. Medidas a) iii)'!A1" display="Sistemas Técnicos Instalados" xr:uid="{00000000-0004-0000-0D00-000015000000}"/>
    <hyperlink ref="B70" location="'4. Medidas a) iii)'!A1" display="Sistemas Técnicos Instalados" xr:uid="{00000000-0004-0000-0D00-000016000000}"/>
    <hyperlink ref="B71" location="'4. Medidas a) iii)'!A1" display="Sistemas Técnicos Instalados" xr:uid="{00000000-0004-0000-0D00-000017000000}"/>
    <hyperlink ref="B72" location="'4. Medidas a) iii)'!A1" display="Sistemas Técnicos Instalados" xr:uid="{00000000-0004-0000-0D00-000018000000}"/>
    <hyperlink ref="B73" location="'4. Medidas a) iii)'!A1" display="Sistemas Técnicos Instalados" xr:uid="{00000000-0004-0000-0D00-000019000000}"/>
    <hyperlink ref="B74" location="'4. Medidas a) iii)'!A1" display="Sistemas Técnicos Instalados" xr:uid="{00000000-0004-0000-0D00-00001A000000}"/>
    <hyperlink ref="B75" location="'4. Medidas a) iii)'!A1" display="Sistemas Técnicos Instalados" xr:uid="{00000000-0004-0000-0D00-00001B000000}"/>
    <hyperlink ref="B77" location="'4. Medidas a) iii)'!A1" display="Sistemas Técnicos Instalados" xr:uid="{00000000-0004-0000-0D00-00001C000000}"/>
    <hyperlink ref="B78" location="'4. Medidas a) iii)'!A1" display="Sistemas Técnicos Instalados" xr:uid="{00000000-0004-0000-0D00-00001D000000}"/>
    <hyperlink ref="B80" location="'5. Medidas a) iv)'!A1" display="Iluminação" xr:uid="{00000000-0004-0000-0D00-00001E000000}"/>
    <hyperlink ref="B81" location="'5. Medidas a) iv)'!A1" display="Iluminação" xr:uid="{00000000-0004-0000-0D00-00001F000000}"/>
    <hyperlink ref="B82" location="'5. Medidas a) iv)'!A1" display="Iluminação" xr:uid="{00000000-0004-0000-0D00-000020000000}"/>
    <hyperlink ref="B83" location="'5. Medidas a) iv)'!A1" display="Iluminação" xr:uid="{00000000-0004-0000-0D00-000021000000}"/>
    <hyperlink ref="B84" location="'5. Medidas a) iv)'!A1" display="Iluminação" xr:uid="{00000000-0004-0000-0D00-000022000000}"/>
    <hyperlink ref="B85" location="'5. Medidas a) iv)'!A1" display="Iluminação" xr:uid="{00000000-0004-0000-0D00-000023000000}"/>
    <hyperlink ref="B87" location="'6. Medidas a) v)'!A1" display="'6. Medidas a) v)'!A1" xr:uid="{00000000-0004-0000-0D00-000024000000}"/>
    <hyperlink ref="B88" location="'6. Medidas a) v)'!A1" display="'6. Medidas a) v)'!A1" xr:uid="{00000000-0004-0000-0D00-000025000000}"/>
    <hyperlink ref="B89" location="'6. Medidas a) v)'!A1" display="'6. Medidas a) v)'!A1" xr:uid="{00000000-0004-0000-0D00-000026000000}"/>
    <hyperlink ref="B90" location="'6. Medidas a) v)'!A1" display="'6. Medidas a) v)'!A1" xr:uid="{00000000-0004-0000-0D00-000027000000}"/>
    <hyperlink ref="B91" location="'6. Medidas a) v)'!A1" display="'6. Medidas a) v)'!A1" xr:uid="{00000000-0004-0000-0D00-000028000000}"/>
    <hyperlink ref="B92" location="'6. Medidas a) v)'!A1" display="'6. Medidas a) v)'!A1" xr:uid="{00000000-0004-0000-0D00-000029000000}"/>
    <hyperlink ref="B93" location="'6. Medidas a) v)'!A1" display="'6. Medidas a) v)'!A1" xr:uid="{00000000-0004-0000-0D00-00002A000000}"/>
    <hyperlink ref="B94" location="'6. Medidas a) v)'!A1" display="'6. Medidas a) v)'!A1" xr:uid="{00000000-0004-0000-0D00-00002B000000}"/>
    <hyperlink ref="B95" location="'6. Medidas a) v)'!A1" display="'6. Medidas a) v)'!A1" xr:uid="{00000000-0004-0000-0D00-00002C000000}"/>
    <hyperlink ref="B96" location="'6. Medidas a) v)'!A1" display="'6. Medidas a) v)'!A1" xr:uid="{00000000-0004-0000-0D00-00002D000000}"/>
    <hyperlink ref="B98" location="'7. Medidas b) i)'!A1" display="Solar Térmico" xr:uid="{00000000-0004-0000-0D00-00002E000000}"/>
    <hyperlink ref="B99" location="'7. Medidas b) i)'!A1" display="Solar Térmico" xr:uid="{00000000-0004-0000-0D00-00002F000000}"/>
    <hyperlink ref="B100" location="'7. Medidas b) i)'!A1" display="Solar Térmico" xr:uid="{00000000-0004-0000-0D00-000030000000}"/>
    <hyperlink ref="B101" location="'7. Medidas b) i)'!A1" display="Solar Térmico" xr:uid="{00000000-0004-0000-0D00-000031000000}"/>
    <hyperlink ref="B102" location="'7. Medidas b) i)'!A1" display="Solar Térmico" xr:uid="{00000000-0004-0000-0D00-000032000000}"/>
    <hyperlink ref="B103" location="'7. Medidas b) i)'!A1" display="Solar Térmico" xr:uid="{00000000-0004-0000-0D00-000033000000}"/>
    <hyperlink ref="B104" location="'7. Medidas b) i)'!A1" display="Solar Térmico" xr:uid="{00000000-0004-0000-0D00-000034000000}"/>
    <hyperlink ref="B105" location="'7. Medidas b) i)'!A1" display="Solar Térmico" xr:uid="{00000000-0004-0000-0D00-000035000000}"/>
    <hyperlink ref="B106" location="'7. Medidas b) i)'!A1" display="Solar Térmico" xr:uid="{00000000-0004-0000-0D00-000036000000}"/>
    <hyperlink ref="B107" location="'7. Medidas b) i)'!A1" display="Solar Térmico" xr:uid="{00000000-0004-0000-0D00-000037000000}"/>
    <hyperlink ref="B109" location="'8. Medidas b) ii)'!A1" display="Solar Fotovoltaico" xr:uid="{00000000-0004-0000-0D00-000038000000}"/>
    <hyperlink ref="B110" location="'8. Medidas b) ii)'!A1" display="Solar Fotovoltaico" xr:uid="{00000000-0004-0000-0D00-000039000000}"/>
    <hyperlink ref="B111" location="'8. Medidas b) ii)'!A1" display="Solar Fotovoltaico" xr:uid="{00000000-0004-0000-0D00-00003A000000}"/>
    <hyperlink ref="B112" location="'8. Medidas b) ii)'!A1" display="Solar Fotovoltaico" xr:uid="{00000000-0004-0000-0D00-00003B000000}"/>
    <hyperlink ref="B113" location="'8. Medidas b) ii)'!A1" display="Solar Fotovoltaico" xr:uid="{00000000-0004-0000-0D00-00003C000000}"/>
    <hyperlink ref="B114" location="'8. Medidas b) ii)'!A1" display="Solar Fotovoltaico" xr:uid="{00000000-0004-0000-0D00-00003D000000}"/>
    <hyperlink ref="B115" location="'8. Medidas b) ii)'!A1" display="Solar Fotovoltaico" xr:uid="{00000000-0004-0000-0D00-00003E000000}"/>
    <hyperlink ref="B116" location="'8. Medidas b) ii)'!A1" display="Solar Fotovoltaico" xr:uid="{00000000-0004-0000-0D00-00003F000000}"/>
    <hyperlink ref="B117" location="'8. Medidas b) ii)'!A1" display="Solar Fotovoltaico" xr:uid="{00000000-0004-0000-0D00-000040000000}"/>
    <hyperlink ref="B118" location="'8. Medidas b) ii)'!A1" display="Solar Fotovoltaico" xr:uid="{00000000-0004-0000-0D00-000041000000}"/>
    <hyperlink ref="B119" location="'8. Medidas b) ii)'!A1" display="Solar Fotovoltaico" xr:uid="{00000000-0004-0000-0D00-000042000000}"/>
    <hyperlink ref="B120" location="'8. Medidas b) ii)'!A1" display="Solar Fotovoltaico" xr:uid="{00000000-0004-0000-0D00-000043000000}"/>
    <hyperlink ref="B121" location="'8. Medidas b) ii)'!A1" display="Solar Fotovoltaico" xr:uid="{00000000-0004-0000-0D00-000044000000}"/>
    <hyperlink ref="B166" location="'8. Medidas b) ii)'!A1" display="Solar Fotovoltaico" xr:uid="{00000000-0004-0000-0D00-000045000000}"/>
    <hyperlink ref="B165" location="'8. Medidas b) ii)'!A1" display="Solar Fotovoltaico" xr:uid="{00000000-0004-0000-0D00-000046000000}"/>
    <hyperlink ref="B164" location="'8. Medidas b) ii)'!A1" display="Solar Fotovoltaico" xr:uid="{00000000-0004-0000-0D00-000047000000}"/>
    <hyperlink ref="B163" location="'8. Medidas b) ii)'!A1" display="Solar Fotovoltaico" xr:uid="{00000000-0004-0000-0D00-000048000000}"/>
    <hyperlink ref="B145" location="'9. Medidas c)'!A1" display="Auditorias Energéticas" xr:uid="{00000000-0004-0000-0D00-000049000000}"/>
    <hyperlink ref="B146" location="'9. Medidas c)'!A1" display="Auditorias Energéticas" xr:uid="{00000000-0004-0000-0D00-00004A000000}"/>
    <hyperlink ref="B147" location="'9. Medidas c)'!A1" display="Auditorias Energéticas" xr:uid="{00000000-0004-0000-0D00-00004B000000}"/>
    <hyperlink ref="B148" location="'9. Medidas c)'!A1" display="Auditorias Energéticas" xr:uid="{00000000-0004-0000-0D00-00004C000000}"/>
    <hyperlink ref="B149" location="'9. Medidas c)'!A1" display="Auditorias Energéticas" xr:uid="{00000000-0004-0000-0D00-00004D000000}"/>
    <hyperlink ref="B151" location="'9. Medidas c)'!A1" display="Auditorias Energéticas" xr:uid="{00000000-0004-0000-0D00-00004E000000}"/>
    <hyperlink ref="B152" location="'9. Medidas c)'!A1" display="Auditorias Energéticas" xr:uid="{00000000-0004-0000-0D00-00004F000000}"/>
    <hyperlink ref="B153" location="'9. Medidas c)'!A1" display="Auditorias Energéticas" xr:uid="{00000000-0004-0000-0D00-000050000000}"/>
    <hyperlink ref="B154" location="'9. Medidas c)'!A1" display="Auditorias Energéticas" xr:uid="{00000000-0004-0000-0D00-000051000000}"/>
    <hyperlink ref="B155" location="'9. Medidas c)'!A1" display="Auditorias Energéticas" xr:uid="{00000000-0004-0000-0D00-000052000000}"/>
    <hyperlink ref="B127" location="'10. Outras Despesas art. 7º'!A1" display="Outras Despesas" xr:uid="{00000000-0004-0000-0D00-000053000000}"/>
    <hyperlink ref="B128" location="'10. Outras Despesas art. 7º'!A1" display="Outras Despesas" xr:uid="{00000000-0004-0000-0D00-000054000000}"/>
    <hyperlink ref="B129" location="'10. Outras Despesas art. 7º'!A1" display="Outras Despesas" xr:uid="{00000000-0004-0000-0D00-000055000000}"/>
    <hyperlink ref="B130" location="'10. Outras Despesas art. 7º'!A1" display="Outras Despesas" xr:uid="{00000000-0004-0000-0D00-000056000000}"/>
    <hyperlink ref="B131" location="'10. Outras Despesas art. 7º'!A1" display="Outras Despesas" xr:uid="{00000000-0004-0000-0D00-000057000000}"/>
    <hyperlink ref="B133" location="'10. Outras Despesas art. 7º'!A1" display="Outras Despesas" xr:uid="{00000000-0004-0000-0D00-000058000000}"/>
    <hyperlink ref="B134" location="'10. Outras Despesas art. 7º'!A1" display="Outras Despesas" xr:uid="{00000000-0004-0000-0D00-000059000000}"/>
    <hyperlink ref="B135" location="'10. Outras Despesas art. 7º'!A1" display="Outras Despesas" xr:uid="{00000000-0004-0000-0D00-00005A000000}"/>
    <hyperlink ref="B136" location="'10. Outras Despesas art. 7º'!A1" display="Outras Despesas" xr:uid="{00000000-0004-0000-0D00-00005B000000}"/>
    <hyperlink ref="B137" location="'10. Outras Despesas art. 7º'!A1" display="Outras Despesas" xr:uid="{00000000-0004-0000-0D00-00005C000000}"/>
    <hyperlink ref="B139" location="'10. Outras Despesas art. 7º'!A1" display="Outras Despesas" xr:uid="{00000000-0004-0000-0D00-00005D000000}"/>
    <hyperlink ref="B140" location="'10. Outras Despesas art. 7º'!A1" display="Outras Despesas" xr:uid="{00000000-0004-0000-0D00-00005E000000}"/>
    <hyperlink ref="B141" location="'10. Outras Despesas art. 7º'!A1" display="Outras Despesas" xr:uid="{00000000-0004-0000-0D00-00005F000000}"/>
    <hyperlink ref="B142" location="'10. Outras Despesas art. 7º'!A1" display="Outras Despesas" xr:uid="{00000000-0004-0000-0D00-000060000000}"/>
    <hyperlink ref="B143" location="'10. Outras Despesas art. 7º'!A1" display="Outras Despesas" xr:uid="{00000000-0004-0000-0D00-000061000000}"/>
    <hyperlink ref="B157" location="'10. Outras Despesas art. 7º'!A1" display="Outras Despesas" xr:uid="{00000000-0004-0000-0D00-000062000000}"/>
    <hyperlink ref="B158" location="'10. Outras Despesas art. 7º'!A1" display="Outras Despesas" xr:uid="{00000000-0004-0000-0D00-000063000000}"/>
    <hyperlink ref="B159" location="'10. Outras Despesas art. 7º'!A1" display="Outras Despesas" xr:uid="{00000000-0004-0000-0D00-000064000000}"/>
    <hyperlink ref="B160" location="'10. Outras Despesas art. 7º'!A1" display="Outras Despesas" xr:uid="{00000000-0004-0000-0D00-000065000000}"/>
    <hyperlink ref="B161" location="'10. Outras Despesas art. 7º'!A1" display="Outras Despesas" xr:uid="{00000000-0004-0000-0D00-000066000000}"/>
    <hyperlink ref="J2" location="'0.Ajuda'!A1" display="Ajuda" xr:uid="{00000000-0004-0000-0D00-000067000000}"/>
    <hyperlink ref="L2" location="Home!A1" display="Home" xr:uid="{00000000-0004-0000-0D00-000068000000}"/>
    <hyperlink ref="N2" location="'11. Resumo e Forma de Financ.'!A1" display="Resumo da Operação" xr:uid="{00000000-0004-0000-0D00-000069000000}"/>
    <hyperlink ref="B34" location="'2. Medidas a) i)'!A1" display="'2. Medidas a) i)'!A1" xr:uid="{00000000-0004-0000-0D00-00006A000000}"/>
    <hyperlink ref="B35" location="'2. Medidas a) i)'!A1" display="'2. Medidas a) i)'!A1" xr:uid="{00000000-0004-0000-0D00-00006B000000}"/>
    <hyperlink ref="B36" location="'2. Medidas a) i)'!A1" display="'2. Medidas a) i)'!A1" xr:uid="{00000000-0004-0000-0D00-00006C000000}"/>
    <hyperlink ref="B37" location="'2. Medidas a) i)'!A1" display="'2. Medidas a) i)'!A1" xr:uid="{00000000-0004-0000-0D00-00006D000000}"/>
    <hyperlink ref="B38" location="'2. Medidas a) i)'!A1" display="'2. Medidas a) i)'!A1" xr:uid="{00000000-0004-0000-0D00-00006E000000}"/>
    <hyperlink ref="B39" location="'2. Medidas a) i)'!A1" display="'2. Medidas a) i)'!A1" xr:uid="{00000000-0004-0000-0D00-00006F000000}"/>
    <hyperlink ref="B40" location="'2. Medidas a) i)'!A1" display="'2. Medidas a) i)'!A1" xr:uid="{00000000-0004-0000-0D00-000070000000}"/>
    <hyperlink ref="B41" location="'2. Medidas a) i)'!A1" display="'2. Medidas a) i)'!A1" xr:uid="{00000000-0004-0000-0D00-000071000000}"/>
    <hyperlink ref="B42" location="'2. Medidas a) i)'!A1" display="'2. Medidas a) i)'!A1" xr:uid="{00000000-0004-0000-0D00-000072000000}"/>
    <hyperlink ref="B58" location="'3. Medidas a) ii)'!A1" display="'3. Medidas a) ii)'!A1" xr:uid="{00000000-0004-0000-0D00-000073000000}"/>
    <hyperlink ref="B59" location="'3. Medidas a) ii)'!A1" display="'3. Medidas a) ii)'!A1" xr:uid="{00000000-0004-0000-0D00-000074000000}"/>
    <hyperlink ref="B60" location="'3. Medidas a) ii)'!A1" display="'3. Medidas a) ii)'!A1" xr:uid="{00000000-0004-0000-0D00-000075000000}"/>
    <hyperlink ref="B61" location="'3. Medidas a) ii)'!A1" display="'3. Medidas a) ii)'!A1" xr:uid="{00000000-0004-0000-0D00-000076000000}"/>
    <hyperlink ref="B62" location="'3. Medidas a) ii)'!A1" display="'3. Medidas a) ii)'!A1" xr:uid="{00000000-0004-0000-0D00-000077000000}"/>
    <hyperlink ref="B63" location="'3. Medidas a) ii)'!A1" display="'3. Medidas a) ii)'!A1" xr:uid="{00000000-0004-0000-0D00-000078000000}"/>
    <hyperlink ref="B64" location="'3. Medidas a) ii)'!A1" display="'3. Medidas a) ii)'!A1" xr:uid="{00000000-0004-0000-0D00-000079000000}"/>
    <hyperlink ref="B65" location="'3. Medidas a) ii)'!A1" display="'3. Medidas a) ii)'!A1" xr:uid="{00000000-0004-0000-0D00-00007A000000}"/>
    <hyperlink ref="B66" location="'3. Medidas a) ii)'!A1" display="'3. Medidas a) ii)'!A1" xr:uid="{00000000-0004-0000-0D00-00007B000000}"/>
  </hyperlinks>
  <pageMargins left="0.25" right="0.25" top="0.75" bottom="0.75" header="0.3" footer="0.3"/>
  <pageSetup paperSize="9" scale="47"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0">
    <pageSetUpPr fitToPage="1"/>
  </sheetPr>
  <dimension ref="B2:AD86"/>
  <sheetViews>
    <sheetView showGridLines="0" zoomScale="70" zoomScaleNormal="70" workbookViewId="0">
      <selection activeCell="J49" sqref="J49"/>
    </sheetView>
  </sheetViews>
  <sheetFormatPr defaultColWidth="9.140625" defaultRowHeight="15" x14ac:dyDescent="0.25"/>
  <cols>
    <col min="1" max="1" width="9.140625" style="183"/>
    <col min="2" max="2" width="6.7109375" style="183" customWidth="1"/>
    <col min="3" max="3" width="31.85546875" style="183" customWidth="1"/>
    <col min="4" max="4" width="18.7109375" style="183" customWidth="1"/>
    <col min="5" max="5" width="23" style="183" customWidth="1"/>
    <col min="6" max="6" width="18.7109375" style="183" customWidth="1"/>
    <col min="7" max="7" width="18.5703125" style="183" customWidth="1"/>
    <col min="8" max="9" width="13.7109375" style="183" customWidth="1"/>
    <col min="10" max="10" width="34.7109375" style="183" customWidth="1"/>
    <col min="11" max="11" width="16.7109375" style="183" customWidth="1"/>
    <col min="12" max="12" width="16.42578125" style="183" customWidth="1"/>
    <col min="13" max="13" width="19.140625" style="183" customWidth="1"/>
    <col min="14" max="14" width="16.5703125" style="183" customWidth="1"/>
    <col min="15" max="15" width="17.85546875" style="183" customWidth="1"/>
    <col min="16" max="28" width="13.7109375" style="183" customWidth="1"/>
    <col min="29" max="29" width="16.85546875" style="183" customWidth="1"/>
    <col min="30" max="30" width="14" style="183" customWidth="1"/>
    <col min="31" max="16384" width="9.140625" style="183"/>
  </cols>
  <sheetData>
    <row r="2" spans="2:16" ht="27.75" customHeight="1" x14ac:dyDescent="0.25">
      <c r="J2" s="867" t="s">
        <v>359</v>
      </c>
    </row>
    <row r="3" spans="2:16" ht="27.75" customHeight="1" x14ac:dyDescent="0.25">
      <c r="J3" s="509"/>
    </row>
    <row r="4" spans="2:16" ht="27.75" customHeight="1" x14ac:dyDescent="0.25">
      <c r="J4" s="868" t="s">
        <v>562</v>
      </c>
    </row>
    <row r="5" spans="2:16" ht="27.75" customHeight="1" x14ac:dyDescent="0.25">
      <c r="J5" s="509"/>
    </row>
    <row r="6" spans="2:16" ht="27.75" customHeight="1" x14ac:dyDescent="0.25">
      <c r="B6" s="577" t="s">
        <v>610</v>
      </c>
      <c r="D6" s="577"/>
      <c r="E6" s="114"/>
      <c r="F6" s="114"/>
      <c r="J6" s="868" t="s">
        <v>535</v>
      </c>
    </row>
    <row r="7" spans="2:16" ht="27.75" customHeight="1" thickBot="1" x14ac:dyDescent="0.3">
      <c r="B7" s="114"/>
      <c r="C7" s="551"/>
      <c r="D7" s="551"/>
      <c r="E7" s="114"/>
      <c r="F7" s="114"/>
      <c r="J7" s="509"/>
    </row>
    <row r="8" spans="2:16" ht="27.75" customHeight="1" x14ac:dyDescent="0.25">
      <c r="B8" s="246"/>
      <c r="C8" s="575"/>
      <c r="D8" s="575"/>
      <c r="E8" s="106"/>
      <c r="F8" s="106"/>
      <c r="G8" s="106"/>
      <c r="H8" s="247"/>
      <c r="J8" s="868" t="s">
        <v>552</v>
      </c>
    </row>
    <row r="9" spans="2:16" ht="53.25" customHeight="1" x14ac:dyDescent="0.25">
      <c r="B9" s="248"/>
      <c r="C9" s="1823" t="s">
        <v>294</v>
      </c>
      <c r="D9" s="1823"/>
      <c r="E9" s="1823"/>
      <c r="F9" s="1823"/>
      <c r="G9" s="1823"/>
      <c r="H9" s="249"/>
    </row>
    <row r="10" spans="2:16" ht="12.75" customHeight="1" thickBot="1" x14ac:dyDescent="0.3">
      <c r="B10" s="248"/>
      <c r="C10" s="145"/>
      <c r="F10" s="114"/>
      <c r="G10" s="114"/>
      <c r="H10" s="249"/>
    </row>
    <row r="11" spans="2:16" ht="36.75" customHeight="1" thickBot="1" x14ac:dyDescent="0.3">
      <c r="B11" s="248"/>
      <c r="C11" s="1821" t="s">
        <v>388</v>
      </c>
      <c r="D11" s="1822"/>
      <c r="E11" s="1474" t="str">
        <f>IF(F11=0,"",IF(F11&gt;=30%,"Sim","Não"))</f>
        <v/>
      </c>
      <c r="F11" s="687">
        <f>'AP.5. Critérios de seleção e MP'!J12</f>
        <v>0</v>
      </c>
      <c r="G11" s="114"/>
      <c r="H11" s="249"/>
      <c r="J11" s="1558" t="str">
        <f>IF(E11="Erro nas economias de energia","Obs: 
- Caso surja a informação 'Erro nas economias de energia' na análise da Elegilbilidade da Operação (à esquerda), considerar por favor a tabela resumo da Redução do consumo de energia, bem como as informações e observações em baixo referidas.","")</f>
        <v/>
      </c>
      <c r="K11" s="1558"/>
      <c r="L11" s="1558"/>
      <c r="M11" s="1558"/>
      <c r="N11" s="1558"/>
      <c r="O11" s="1836"/>
      <c r="P11" s="114"/>
    </row>
    <row r="12" spans="2:16" ht="18" customHeight="1" thickBot="1" x14ac:dyDescent="0.3">
      <c r="B12" s="259"/>
      <c r="C12" s="576"/>
      <c r="D12" s="576"/>
      <c r="E12" s="136"/>
      <c r="F12" s="136"/>
      <c r="G12" s="136"/>
      <c r="H12" s="137"/>
      <c r="J12" s="1475"/>
    </row>
    <row r="13" spans="2:16" ht="13.5" customHeight="1" x14ac:dyDescent="0.25">
      <c r="B13" s="246"/>
      <c r="C13" s="106"/>
      <c r="D13" s="106"/>
      <c r="E13" s="106"/>
      <c r="F13" s="106"/>
      <c r="G13" s="106"/>
      <c r="H13" s="247"/>
      <c r="I13" s="246"/>
      <c r="J13" s="1476"/>
      <c r="K13" s="106"/>
      <c r="L13" s="106"/>
      <c r="M13" s="106"/>
      <c r="N13" s="106"/>
      <c r="O13" s="106"/>
      <c r="P13" s="247"/>
    </row>
    <row r="14" spans="2:16" ht="19.5" customHeight="1" x14ac:dyDescent="0.3">
      <c r="B14" s="248"/>
      <c r="C14" s="114"/>
      <c r="D14" s="579" t="s">
        <v>369</v>
      </c>
      <c r="E14" s="114"/>
      <c r="F14" s="114"/>
      <c r="G14" s="114"/>
      <c r="H14" s="249"/>
      <c r="I14" s="248"/>
      <c r="J14" s="1475"/>
      <c r="K14" s="114"/>
      <c r="L14" s="114"/>
      <c r="M14" s="114"/>
      <c r="N14" s="114"/>
      <c r="O14" s="114"/>
      <c r="P14" s="249"/>
    </row>
    <row r="15" spans="2:16" ht="13.5" customHeight="1" thickBot="1" x14ac:dyDescent="0.3">
      <c r="B15" s="248"/>
      <c r="C15" s="114"/>
      <c r="D15" s="114"/>
      <c r="E15" s="114"/>
      <c r="F15" s="114"/>
      <c r="G15" s="114"/>
      <c r="H15" s="249"/>
      <c r="I15" s="248"/>
      <c r="J15" s="114"/>
      <c r="K15" s="114"/>
      <c r="L15" s="114"/>
      <c r="M15" s="114"/>
      <c r="N15" s="114"/>
      <c r="O15" s="114"/>
      <c r="P15" s="249"/>
    </row>
    <row r="16" spans="2:16" ht="41.25" customHeight="1" thickBot="1" x14ac:dyDescent="0.3">
      <c r="B16" s="248"/>
      <c r="C16" s="1825" t="s">
        <v>370</v>
      </c>
      <c r="D16" s="1825"/>
      <c r="E16" s="1825"/>
      <c r="F16" s="1825"/>
      <c r="G16" s="1825"/>
      <c r="H16" s="249"/>
      <c r="I16" s="248"/>
      <c r="J16" s="1837" t="s">
        <v>699</v>
      </c>
      <c r="K16" s="1838"/>
      <c r="L16" s="1838"/>
      <c r="M16" s="1839"/>
      <c r="N16" s="1840" t="str">
        <f>IF(OR(K30="ERRO",L30="ERRO",M30="ERRO",N30="ERRO",O30="ERRO"),"Erro nas economias de energia",IF(F11=0,"","OK"))</f>
        <v/>
      </c>
      <c r="O16" s="1841"/>
      <c r="P16" s="249"/>
    </row>
    <row r="17" spans="2:16" ht="15.75" customHeight="1" x14ac:dyDescent="0.25">
      <c r="B17" s="248"/>
      <c r="C17" s="114"/>
      <c r="D17" s="114"/>
      <c r="E17" s="114"/>
      <c r="F17" s="114"/>
      <c r="G17" s="114"/>
      <c r="H17" s="249"/>
      <c r="I17" s="248"/>
      <c r="J17" s="114"/>
      <c r="K17" s="114"/>
      <c r="L17" s="114"/>
      <c r="M17" s="114"/>
      <c r="N17" s="114"/>
      <c r="O17" s="114"/>
      <c r="P17" s="249"/>
    </row>
    <row r="18" spans="2:16" ht="31.5" hidden="1" customHeight="1" thickBot="1" x14ac:dyDescent="0.3">
      <c r="B18" s="248"/>
      <c r="C18" s="278" t="s">
        <v>194</v>
      </c>
      <c r="D18" s="477">
        <f>D30</f>
        <v>0</v>
      </c>
      <c r="E18" s="114"/>
      <c r="F18" s="114"/>
      <c r="G18" s="114"/>
      <c r="H18" s="249"/>
      <c r="I18" s="1477"/>
      <c r="J18" s="114"/>
      <c r="K18" s="114"/>
      <c r="L18" s="114"/>
      <c r="M18" s="114"/>
      <c r="N18" s="114"/>
      <c r="O18" s="114"/>
      <c r="P18" s="249"/>
    </row>
    <row r="19" spans="2:16" ht="8.25" hidden="1" customHeight="1" x14ac:dyDescent="0.25">
      <c r="B19" s="248"/>
      <c r="C19" s="114"/>
      <c r="D19" s="114"/>
      <c r="E19" s="114"/>
      <c r="F19" s="114"/>
      <c r="G19" s="114"/>
      <c r="H19" s="249"/>
      <c r="I19" s="1477"/>
      <c r="J19" s="114"/>
      <c r="K19" s="114"/>
      <c r="L19" s="114"/>
      <c r="M19" s="114"/>
      <c r="N19" s="114"/>
      <c r="O19" s="114"/>
      <c r="P19" s="249"/>
    </row>
    <row r="20" spans="2:16" ht="30.75" thickBot="1" x14ac:dyDescent="0.3">
      <c r="B20" s="248"/>
      <c r="C20" s="114"/>
      <c r="D20" s="64" t="s">
        <v>365</v>
      </c>
      <c r="E20" s="62" t="s">
        <v>366</v>
      </c>
      <c r="F20" s="61" t="s">
        <v>367</v>
      </c>
      <c r="G20" s="62" t="s">
        <v>368</v>
      </c>
      <c r="H20" s="249"/>
      <c r="I20" s="1477"/>
      <c r="J20" s="17" t="s">
        <v>8</v>
      </c>
      <c r="K20" s="18" t="str">
        <f>'1. Identificação Ben. Oper.'!D44</f>
        <v>Energia Elétrica</v>
      </c>
      <c r="L20" s="18" t="str">
        <f>'1. Identificação Ben. Oper.'!E44</f>
        <v>Gás Natural</v>
      </c>
      <c r="M20" s="18" t="str">
        <f>'1. Identificação Ben. Oper.'!F44</f>
        <v/>
      </c>
      <c r="N20" s="18" t="str">
        <f>'1. Identificação Ben. Oper.'!G44</f>
        <v/>
      </c>
      <c r="O20" s="18" t="str">
        <f>'1. Identificação Ben. Oper.'!H44</f>
        <v/>
      </c>
      <c r="P20" s="249"/>
    </row>
    <row r="21" spans="2:16" x14ac:dyDescent="0.25">
      <c r="B21" s="248"/>
      <c r="C21" s="236" t="s">
        <v>186</v>
      </c>
      <c r="D21" s="442">
        <f>'2. Medidas a) i)'!E37</f>
        <v>0</v>
      </c>
      <c r="E21" s="436">
        <f>'2. Medidas a) i)'!E38</f>
        <v>0</v>
      </c>
      <c r="F21" s="436">
        <f>'2. Medidas a) i)'!E39</f>
        <v>0</v>
      </c>
      <c r="G21" s="436">
        <f>'2. Medidas a) i)'!E40</f>
        <v>0</v>
      </c>
      <c r="H21" s="249"/>
      <c r="I21" s="1477"/>
      <c r="J21" s="1472" t="s">
        <v>186</v>
      </c>
      <c r="K21" s="1473">
        <f>'2. Medidas a) i)'!J36</f>
        <v>0</v>
      </c>
      <c r="L21" s="1473">
        <f>'2. Medidas a) i)'!K36</f>
        <v>0</v>
      </c>
      <c r="M21" s="1473">
        <f>'2. Medidas a) i)'!L36</f>
        <v>0</v>
      </c>
      <c r="N21" s="1473">
        <f>'2. Medidas a) i)'!M36</f>
        <v>0</v>
      </c>
      <c r="O21" s="1473">
        <f>'2. Medidas a) i)'!N36</f>
        <v>0</v>
      </c>
      <c r="P21" s="249"/>
    </row>
    <row r="22" spans="2:16" x14ac:dyDescent="0.25">
      <c r="B22" s="248"/>
      <c r="C22" s="237" t="s">
        <v>187</v>
      </c>
      <c r="D22" s="437">
        <f>'3. Medidas a) ii)'!E36</f>
        <v>0</v>
      </c>
      <c r="E22" s="437">
        <f>'3. Medidas a) ii)'!E37</f>
        <v>0</v>
      </c>
      <c r="F22" s="437">
        <f>'3. Medidas a) ii)'!E38</f>
        <v>0</v>
      </c>
      <c r="G22" s="437">
        <f>'3. Medidas a) ii)'!E39</f>
        <v>0</v>
      </c>
      <c r="H22" s="249"/>
      <c r="I22" s="1477"/>
      <c r="J22" s="1472" t="s">
        <v>187</v>
      </c>
      <c r="K22" s="1473">
        <f>'3. Medidas a) ii)'!J35</f>
        <v>0</v>
      </c>
      <c r="L22" s="1473">
        <f>'3. Medidas a) ii)'!K35</f>
        <v>0</v>
      </c>
      <c r="M22" s="1473">
        <f>'3. Medidas a) ii)'!L35</f>
        <v>0</v>
      </c>
      <c r="N22" s="1473">
        <f>'3. Medidas a) ii)'!M35</f>
        <v>0</v>
      </c>
      <c r="O22" s="1473">
        <f>'3. Medidas a) ii)'!N35</f>
        <v>0</v>
      </c>
      <c r="P22" s="249"/>
    </row>
    <row r="23" spans="2:16" x14ac:dyDescent="0.25">
      <c r="B23" s="248"/>
      <c r="C23" s="237" t="s">
        <v>190</v>
      </c>
      <c r="D23" s="437">
        <f>'4. Medidas a) iii)'!E24</f>
        <v>0</v>
      </c>
      <c r="E23" s="437">
        <f>'4. Medidas a) iii)'!E25</f>
        <v>0</v>
      </c>
      <c r="F23" s="1828" t="s">
        <v>111</v>
      </c>
      <c r="G23" s="437">
        <f>'4. Medidas a) iii)'!E26</f>
        <v>0</v>
      </c>
      <c r="H23" s="249"/>
      <c r="I23" s="1477"/>
      <c r="J23" s="1472" t="s">
        <v>190</v>
      </c>
      <c r="K23" s="1473">
        <f>'4. Medidas a) iii)'!K23</f>
        <v>0</v>
      </c>
      <c r="L23" s="1473">
        <f>'4. Medidas a) iii)'!L23</f>
        <v>0</v>
      </c>
      <c r="M23" s="1473">
        <f>'4. Medidas a) iii)'!M23</f>
        <v>0</v>
      </c>
      <c r="N23" s="1473">
        <f>'4. Medidas a) iii)'!N23</f>
        <v>0</v>
      </c>
      <c r="O23" s="1473">
        <f>'4. Medidas a) iii)'!O23</f>
        <v>0</v>
      </c>
      <c r="P23" s="249"/>
    </row>
    <row r="24" spans="2:16" x14ac:dyDescent="0.25">
      <c r="B24" s="248"/>
      <c r="C24" s="237" t="s">
        <v>188</v>
      </c>
      <c r="D24" s="437">
        <f>'5. Medidas a) iv)'!E19</f>
        <v>0</v>
      </c>
      <c r="E24" s="437">
        <f>'5. Medidas a) iv)'!E20</f>
        <v>0</v>
      </c>
      <c r="F24" s="1829"/>
      <c r="G24" s="437">
        <f>'5. Medidas a) iv)'!E21</f>
        <v>0</v>
      </c>
      <c r="H24" s="249"/>
      <c r="I24" s="1477"/>
      <c r="J24" s="1472" t="s">
        <v>188</v>
      </c>
      <c r="K24" s="1473">
        <f>'5. Medidas a) iv)'!K18</f>
        <v>0</v>
      </c>
      <c r="L24" s="1473">
        <f>'5. Medidas a) iv)'!L18</f>
        <v>0</v>
      </c>
      <c r="M24" s="1473">
        <f>'5. Medidas a) iv)'!M18</f>
        <v>0</v>
      </c>
      <c r="N24" s="1473">
        <f>'5. Medidas a) iv)'!N18</f>
        <v>0</v>
      </c>
      <c r="O24" s="1473">
        <f>'5. Medidas a) iv)'!O18</f>
        <v>0</v>
      </c>
      <c r="P24" s="249"/>
    </row>
    <row r="25" spans="2:16" x14ac:dyDescent="0.25">
      <c r="B25" s="248"/>
      <c r="C25" s="237" t="s">
        <v>189</v>
      </c>
      <c r="D25" s="438">
        <f>'6. Medidas a) v)'!E24</f>
        <v>0</v>
      </c>
      <c r="E25" s="438">
        <f>'6. Medidas a) v)'!E25</f>
        <v>0</v>
      </c>
      <c r="F25" s="1829"/>
      <c r="G25" s="438">
        <f>'6. Medidas a) v)'!E26</f>
        <v>0</v>
      </c>
      <c r="H25" s="249"/>
      <c r="I25" s="1477"/>
      <c r="J25" s="1472" t="s">
        <v>189</v>
      </c>
      <c r="K25" s="1473">
        <f>'6. Medidas a) v)'!J22</f>
        <v>0</v>
      </c>
      <c r="L25" s="1473">
        <f>'6. Medidas a) v)'!K22</f>
        <v>0</v>
      </c>
      <c r="M25" s="1473">
        <f>'6. Medidas a) v)'!L22</f>
        <v>0</v>
      </c>
      <c r="N25" s="1473">
        <f>'6. Medidas a) v)'!M22</f>
        <v>0</v>
      </c>
      <c r="O25" s="1473">
        <f>'6. Medidas a) v)'!N22</f>
        <v>0</v>
      </c>
      <c r="P25" s="249"/>
    </row>
    <row r="26" spans="2:16" s="142" customFormat="1" x14ac:dyDescent="0.25">
      <c r="B26" s="146"/>
      <c r="C26" s="238" t="s">
        <v>191</v>
      </c>
      <c r="D26" s="439">
        <f>'7. Medidas b) i)'!E23</f>
        <v>0</v>
      </c>
      <c r="E26" s="439">
        <f>'7. Medidas b) i)'!E24</f>
        <v>0</v>
      </c>
      <c r="F26" s="1829"/>
      <c r="G26" s="439">
        <f>'7. Medidas b) i)'!E25</f>
        <v>0</v>
      </c>
      <c r="H26" s="249"/>
      <c r="I26" s="1477"/>
      <c r="J26" s="1472" t="s">
        <v>191</v>
      </c>
      <c r="K26" s="1473">
        <f>'7. Medidas b) i)'!K22</f>
        <v>0</v>
      </c>
      <c r="L26" s="1473">
        <f>'7. Medidas b) i)'!L22</f>
        <v>0</v>
      </c>
      <c r="M26" s="1473">
        <f>'7. Medidas b) i)'!M22</f>
        <v>0</v>
      </c>
      <c r="N26" s="1473">
        <f>'7. Medidas b) i)'!N22</f>
        <v>0</v>
      </c>
      <c r="O26" s="1473">
        <f>'7. Medidas b) i)'!O22</f>
        <v>0</v>
      </c>
      <c r="P26" s="253"/>
    </row>
    <row r="27" spans="2:16" s="142" customFormat="1" ht="15.75" customHeight="1" x14ac:dyDescent="0.25">
      <c r="B27" s="146"/>
      <c r="C27" s="314" t="s">
        <v>192</v>
      </c>
      <c r="D27" s="439">
        <f>'8. Medidas b) ii)'!E24</f>
        <v>0</v>
      </c>
      <c r="E27" s="439">
        <f>'8. Medidas b) ii)'!E26</f>
        <v>0</v>
      </c>
      <c r="F27" s="1830"/>
      <c r="G27" s="439">
        <f>'8. Medidas b) ii)'!E28</f>
        <v>0</v>
      </c>
      <c r="H27" s="249"/>
      <c r="I27" s="1477"/>
      <c r="J27" s="1472" t="s">
        <v>192</v>
      </c>
      <c r="K27" s="1473">
        <f>'8. Medidas b) ii)'!J23</f>
        <v>0</v>
      </c>
      <c r="L27" s="1473">
        <v>0</v>
      </c>
      <c r="M27" s="1473">
        <v>0</v>
      </c>
      <c r="N27" s="1473">
        <v>0</v>
      </c>
      <c r="O27" s="1473">
        <v>0</v>
      </c>
      <c r="P27" s="253"/>
    </row>
    <row r="28" spans="2:16" s="142" customFormat="1" ht="17.25" customHeight="1" thickBot="1" x14ac:dyDescent="0.3">
      <c r="B28" s="146"/>
      <c r="C28" s="239" t="s">
        <v>193</v>
      </c>
      <c r="D28" s="440">
        <f>'9. Medidas c)'!F29</f>
        <v>0</v>
      </c>
      <c r="E28" s="440">
        <f>'9. Medidas c)'!F30</f>
        <v>0</v>
      </c>
      <c r="F28" s="440">
        <f>'9. Medidas c)'!F31</f>
        <v>0</v>
      </c>
      <c r="G28" s="440">
        <f>'9. Medidas c)'!F32</f>
        <v>0</v>
      </c>
      <c r="H28" s="249"/>
      <c r="I28" s="1477"/>
      <c r="J28" s="1498" t="s">
        <v>689</v>
      </c>
      <c r="K28" s="1499">
        <f>SUM(K21:K27)</f>
        <v>0</v>
      </c>
      <c r="L28" s="1499">
        <f t="shared" ref="L28:O28" si="0">SUM(L21:L27)</f>
        <v>0</v>
      </c>
      <c r="M28" s="1499">
        <f t="shared" si="0"/>
        <v>0</v>
      </c>
      <c r="N28" s="1499">
        <f t="shared" si="0"/>
        <v>0</v>
      </c>
      <c r="O28" s="1499">
        <f t="shared" si="0"/>
        <v>0</v>
      </c>
      <c r="P28" s="253"/>
    </row>
    <row r="29" spans="2:16" s="142" customFormat="1" ht="45.75" thickBot="1" x14ac:dyDescent="0.3">
      <c r="B29" s="146"/>
      <c r="C29" s="443" t="s">
        <v>252</v>
      </c>
      <c r="D29" s="440">
        <f>'10. Outras Despesas art. 7º'!F38</f>
        <v>0</v>
      </c>
      <c r="E29" s="440">
        <f>'10. Outras Despesas art. 7º'!F39</f>
        <v>0</v>
      </c>
      <c r="F29" s="1425" t="s">
        <v>111</v>
      </c>
      <c r="G29" s="440">
        <f>'10. Outras Despesas art. 7º'!F40</f>
        <v>0</v>
      </c>
      <c r="H29" s="249"/>
      <c r="I29" s="1477"/>
      <c r="J29" s="1500" t="s">
        <v>690</v>
      </c>
      <c r="K29" s="1501">
        <f>'1. Identificação Ben. Oper.'!D45</f>
        <v>0</v>
      </c>
      <c r="L29" s="1501">
        <f>'1. Identificação Ben. Oper.'!E45</f>
        <v>0</v>
      </c>
      <c r="M29" s="1501">
        <f>'1. Identificação Ben. Oper.'!F45</f>
        <v>0</v>
      </c>
      <c r="N29" s="1501">
        <f>'1. Identificação Ben. Oper.'!G45</f>
        <v>0</v>
      </c>
      <c r="O29" s="1501">
        <f>'1. Identificação Ben. Oper.'!H45</f>
        <v>0</v>
      </c>
      <c r="P29" s="253"/>
    </row>
    <row r="30" spans="2:16" s="142" customFormat="1" ht="35.25" customHeight="1" thickBot="1" x14ac:dyDescent="0.3">
      <c r="B30" s="146"/>
      <c r="C30" s="240" t="s">
        <v>253</v>
      </c>
      <c r="D30" s="441">
        <f>SUM(D21:D29)</f>
        <v>0</v>
      </c>
      <c r="E30" s="441">
        <f t="shared" ref="E30:G30" si="1">SUM(E21:E29)</f>
        <v>0</v>
      </c>
      <c r="F30" s="441">
        <f t="shared" si="1"/>
        <v>0</v>
      </c>
      <c r="G30" s="441">
        <f t="shared" si="1"/>
        <v>0</v>
      </c>
      <c r="H30" s="249"/>
      <c r="I30" s="1477"/>
      <c r="J30" s="114"/>
      <c r="K30" s="62" t="str">
        <f>IF(K28&gt;K29,"ERRO","")</f>
        <v/>
      </c>
      <c r="L30" s="62" t="str">
        <f t="shared" ref="L30:O30" si="2">IF(L28&gt;L29,"ERRO","")</f>
        <v/>
      </c>
      <c r="M30" s="62" t="str">
        <f t="shared" si="2"/>
        <v/>
      </c>
      <c r="N30" s="62" t="str">
        <f t="shared" si="2"/>
        <v/>
      </c>
      <c r="O30" s="62" t="str">
        <f t="shared" si="2"/>
        <v/>
      </c>
      <c r="P30" s="253"/>
    </row>
    <row r="31" spans="2:16" s="142" customFormat="1" ht="12" customHeight="1" x14ac:dyDescent="0.25">
      <c r="B31" s="146"/>
      <c r="C31" s="240"/>
      <c r="D31" s="240"/>
      <c r="E31" s="240"/>
      <c r="F31" s="240"/>
      <c r="G31" s="240"/>
      <c r="H31" s="249"/>
      <c r="I31" s="1477"/>
      <c r="J31" s="114"/>
      <c r="K31" s="1817" t="str">
        <f>IF(K30="ERRO",CONCATENATE("Economias de energia superiores ao consumo inicial do edifício no produto energético ",K20),"")</f>
        <v/>
      </c>
      <c r="L31" s="1817" t="str">
        <f t="shared" ref="L31:O31" si="3">IF(L30="ERRO",CONCATENATE("Economias de energia superiores ao consumo inicial do edifício no produto energético ",L20),"")</f>
        <v/>
      </c>
      <c r="M31" s="1817" t="str">
        <f t="shared" si="3"/>
        <v/>
      </c>
      <c r="N31" s="1817" t="str">
        <f t="shared" si="3"/>
        <v/>
      </c>
      <c r="O31" s="1817" t="str">
        <f t="shared" si="3"/>
        <v/>
      </c>
      <c r="P31" s="253"/>
    </row>
    <row r="32" spans="2:16" s="142" customFormat="1" ht="13.5" customHeight="1" thickBot="1" x14ac:dyDescent="0.3">
      <c r="B32" s="146"/>
      <c r="H32" s="249"/>
      <c r="I32" s="1478"/>
      <c r="J32" s="145"/>
      <c r="K32" s="1817"/>
      <c r="L32" s="1817"/>
      <c r="M32" s="1817"/>
      <c r="N32" s="1817"/>
      <c r="O32" s="1817"/>
      <c r="P32" s="253"/>
    </row>
    <row r="33" spans="2:16" s="142" customFormat="1" ht="43.5" customHeight="1" thickBot="1" x14ac:dyDescent="0.3">
      <c r="B33" s="146"/>
      <c r="C33" s="235" t="s">
        <v>72</v>
      </c>
      <c r="D33" s="441">
        <f>ROUND(E30,2)</f>
        <v>0</v>
      </c>
      <c r="E33" s="240"/>
      <c r="F33" s="240"/>
      <c r="G33" s="240"/>
      <c r="H33" s="249"/>
      <c r="I33" s="1477"/>
      <c r="J33" s="114"/>
      <c r="K33" s="1817"/>
      <c r="L33" s="1817"/>
      <c r="M33" s="1817"/>
      <c r="N33" s="1817"/>
      <c r="O33" s="1817"/>
      <c r="P33" s="253"/>
    </row>
    <row r="34" spans="2:16" s="142" customFormat="1" ht="18" customHeight="1" thickBot="1" x14ac:dyDescent="0.3">
      <c r="B34" s="250"/>
      <c r="C34" s="210"/>
      <c r="D34" s="210"/>
      <c r="E34" s="210"/>
      <c r="F34" s="210"/>
      <c r="G34" s="210"/>
      <c r="H34" s="137"/>
      <c r="I34" s="1477"/>
      <c r="J34" s="114"/>
      <c r="K34" s="1817"/>
      <c r="L34" s="1817"/>
      <c r="M34" s="1817"/>
      <c r="N34" s="1817"/>
      <c r="O34" s="1817"/>
      <c r="P34" s="253"/>
    </row>
    <row r="35" spans="2:16" s="142" customFormat="1" ht="18" customHeight="1" x14ac:dyDescent="0.25">
      <c r="B35" s="251"/>
      <c r="C35" s="252"/>
      <c r="D35" s="252"/>
      <c r="E35" s="252"/>
      <c r="F35" s="252"/>
      <c r="G35" s="252"/>
      <c r="H35" s="247"/>
      <c r="I35" s="1477"/>
      <c r="J35" s="114"/>
      <c r="K35" s="1817"/>
      <c r="L35" s="1817"/>
      <c r="M35" s="1817"/>
      <c r="N35" s="1817"/>
      <c r="O35" s="1817"/>
      <c r="P35" s="253"/>
    </row>
    <row r="36" spans="2:16" s="142" customFormat="1" ht="31.5" customHeight="1" x14ac:dyDescent="0.25">
      <c r="B36" s="146"/>
      <c r="C36" s="1824" t="s">
        <v>372</v>
      </c>
      <c r="D36" s="1824"/>
      <c r="E36" s="1824"/>
      <c r="F36" s="1824"/>
      <c r="G36" s="1824"/>
      <c r="H36" s="249"/>
      <c r="I36" s="1477"/>
      <c r="J36" s="114"/>
      <c r="K36" s="1817"/>
      <c r="L36" s="1817"/>
      <c r="M36" s="1817"/>
      <c r="N36" s="1817"/>
      <c r="O36" s="1817"/>
      <c r="P36" s="253"/>
    </row>
    <row r="37" spans="2:16" s="142" customFormat="1" ht="32.25" customHeight="1" thickBot="1" x14ac:dyDescent="0.3">
      <c r="B37" s="146"/>
      <c r="C37" s="318"/>
      <c r="D37" s="318"/>
      <c r="E37" s="318"/>
      <c r="F37" s="318"/>
      <c r="G37" s="318"/>
      <c r="H37" s="249"/>
      <c r="I37" s="1477"/>
      <c r="J37" s="1836" t="s">
        <v>698</v>
      </c>
      <c r="K37" s="1836"/>
      <c r="L37" s="1836"/>
      <c r="M37" s="1836"/>
      <c r="N37" s="1836"/>
      <c r="O37" s="1836"/>
      <c r="P37" s="253"/>
    </row>
    <row r="38" spans="2:16" s="142" customFormat="1" ht="29.45" customHeight="1" thickBot="1" x14ac:dyDescent="0.3">
      <c r="B38" s="146"/>
      <c r="C38" s="234" t="s">
        <v>364</v>
      </c>
      <c r="D38" s="261">
        <v>2500000</v>
      </c>
      <c r="E38" s="412"/>
      <c r="F38" s="413"/>
      <c r="G38" s="414"/>
      <c r="H38" s="249"/>
      <c r="I38" s="1477"/>
      <c r="J38" s="1836"/>
      <c r="K38" s="1836"/>
      <c r="L38" s="1836"/>
      <c r="M38" s="1836"/>
      <c r="N38" s="1836"/>
      <c r="O38" s="1836"/>
      <c r="P38" s="253"/>
    </row>
    <row r="39" spans="2:16" s="142" customFormat="1" ht="23.25" customHeight="1" x14ac:dyDescent="0.25">
      <c r="B39" s="146"/>
      <c r="C39" s="410"/>
      <c r="D39" s="411"/>
      <c r="E39" s="145"/>
      <c r="F39" s="145"/>
      <c r="G39" s="145"/>
      <c r="H39" s="249"/>
      <c r="I39" s="1477"/>
      <c r="J39" s="1847" t="s">
        <v>691</v>
      </c>
      <c r="K39" s="1847"/>
      <c r="L39" s="1847"/>
      <c r="M39" s="1847"/>
      <c r="N39" s="1847"/>
      <c r="O39" s="1847"/>
      <c r="P39" s="253"/>
    </row>
    <row r="40" spans="2:16" s="142" customFormat="1" ht="45.75" customHeight="1" thickBot="1" x14ac:dyDescent="0.3">
      <c r="B40" s="146"/>
      <c r="C40" s="1835" t="s">
        <v>135</v>
      </c>
      <c r="D40" s="1835"/>
      <c r="E40" s="1835" t="s">
        <v>136</v>
      </c>
      <c r="F40" s="1835"/>
      <c r="G40" s="1835"/>
      <c r="H40" s="253"/>
      <c r="I40" s="146"/>
      <c r="J40" s="1847"/>
      <c r="K40" s="1847"/>
      <c r="L40" s="1847"/>
      <c r="M40" s="1847"/>
      <c r="N40" s="1847"/>
      <c r="O40" s="1847"/>
      <c r="P40" s="253"/>
    </row>
    <row r="41" spans="2:16" s="142" customFormat="1" ht="34.5" customHeight="1" thickBot="1" x14ac:dyDescent="0.3">
      <c r="B41" s="146"/>
      <c r="C41" s="234" t="s">
        <v>137</v>
      </c>
      <c r="D41" s="261">
        <f>IF(E11="Não","-",ROUND((E30-E28)*0.95,2))</f>
        <v>0</v>
      </c>
      <c r="E41" s="1843" t="s">
        <v>138</v>
      </c>
      <c r="F41" s="1844"/>
      <c r="G41" s="264">
        <f>IF(E11="Não","-",IF(D43=0,0,D41*($G$43/$D$43)))</f>
        <v>0</v>
      </c>
      <c r="H41" s="249"/>
      <c r="I41" s="1477"/>
      <c r="J41" s="1847"/>
      <c r="K41" s="1847"/>
      <c r="L41" s="1847"/>
      <c r="M41" s="1847"/>
      <c r="N41" s="1847"/>
      <c r="O41" s="1847"/>
      <c r="P41" s="253"/>
    </row>
    <row r="42" spans="2:16" s="142" customFormat="1" ht="34.5" customHeight="1" thickBot="1" x14ac:dyDescent="0.3">
      <c r="B42" s="146"/>
      <c r="C42" s="234" t="s">
        <v>85</v>
      </c>
      <c r="D42" s="261">
        <f>IF(E11="Não","-",ROUND(E28*0.95,2))</f>
        <v>0</v>
      </c>
      <c r="E42" s="1843" t="s">
        <v>85</v>
      </c>
      <c r="F42" s="1844"/>
      <c r="G42" s="264">
        <f>IF(E11="Não","-",IF(D43=0,0,D42*($G$43/$D$43)))</f>
        <v>0</v>
      </c>
      <c r="H42" s="249"/>
      <c r="I42" s="1477"/>
      <c r="J42" s="114"/>
      <c r="K42" s="114"/>
      <c r="L42" s="145"/>
      <c r="M42" s="145"/>
      <c r="N42" s="145"/>
      <c r="O42" s="145"/>
      <c r="P42" s="253"/>
    </row>
    <row r="43" spans="2:16" s="142" customFormat="1" ht="34.5" customHeight="1" thickBot="1" x14ac:dyDescent="0.3">
      <c r="B43" s="146"/>
      <c r="C43" s="234" t="s">
        <v>144</v>
      </c>
      <c r="D43" s="261">
        <f>IF(E11="Não","-",D41+D42)</f>
        <v>0</v>
      </c>
      <c r="E43" s="1843" t="s">
        <v>371</v>
      </c>
      <c r="F43" s="1844"/>
      <c r="G43" s="264">
        <f>IF(E11="Não","-",IF(D38=15000000,IF((D41+D42)&lt;15000000,D41+D42,15000000),IF((D41+D42)&lt;5000000,D41+D42,5000000)))</f>
        <v>0</v>
      </c>
      <c r="H43" s="249"/>
      <c r="I43" s="1477"/>
      <c r="J43" s="114"/>
      <c r="K43" s="114"/>
      <c r="L43" s="145"/>
      <c r="M43" s="145"/>
      <c r="N43" s="145"/>
      <c r="O43" s="145"/>
      <c r="P43" s="253"/>
    </row>
    <row r="44" spans="2:16" s="142" customFormat="1" ht="34.5" customHeight="1" thickBot="1" x14ac:dyDescent="0.3">
      <c r="B44" s="146"/>
      <c r="E44" s="240"/>
      <c r="F44" s="240"/>
      <c r="G44" s="240"/>
      <c r="H44" s="254"/>
      <c r="I44" s="1479"/>
      <c r="J44" s="136"/>
      <c r="K44" s="136"/>
      <c r="L44" s="210"/>
      <c r="M44" s="210"/>
      <c r="N44" s="210"/>
      <c r="O44" s="210"/>
      <c r="P44" s="1480"/>
    </row>
    <row r="45" spans="2:16" s="142" customFormat="1" ht="16.5" customHeight="1" x14ac:dyDescent="0.25">
      <c r="B45" s="251"/>
      <c r="C45" s="255"/>
      <c r="D45" s="255"/>
      <c r="E45" s="255"/>
      <c r="F45" s="255"/>
      <c r="G45" s="255"/>
      <c r="H45" s="256"/>
      <c r="I45" s="240"/>
      <c r="J45" s="240"/>
      <c r="K45" s="183"/>
    </row>
    <row r="46" spans="2:16" s="142" customFormat="1" ht="29.25" customHeight="1" x14ac:dyDescent="0.25">
      <c r="B46" s="146"/>
      <c r="C46" s="240"/>
      <c r="D46" s="678" t="s">
        <v>373</v>
      </c>
      <c r="E46" s="240"/>
      <c r="F46" s="240"/>
      <c r="G46" s="240"/>
      <c r="H46" s="257"/>
      <c r="I46" s="240"/>
      <c r="J46" s="240"/>
      <c r="K46" s="183"/>
    </row>
    <row r="47" spans="2:16" s="142" customFormat="1" ht="34.5" customHeight="1" x14ac:dyDescent="0.25">
      <c r="B47" s="146"/>
      <c r="C47" s="1834" t="s">
        <v>374</v>
      </c>
      <c r="D47" s="1834"/>
      <c r="E47" s="1834"/>
      <c r="F47" s="1834"/>
      <c r="G47" s="1834"/>
      <c r="H47" s="257"/>
      <c r="I47" s="240"/>
      <c r="J47" s="240"/>
      <c r="K47" s="183"/>
    </row>
    <row r="48" spans="2:16" s="142" customFormat="1" ht="43.5" customHeight="1" thickBot="1" x14ac:dyDescent="0.3">
      <c r="B48" s="146"/>
      <c r="C48" s="1831" t="s">
        <v>77</v>
      </c>
      <c r="D48" s="1831"/>
      <c r="E48" s="1831" t="s">
        <v>78</v>
      </c>
      <c r="F48" s="1831"/>
      <c r="G48" s="1831"/>
      <c r="H48" s="249"/>
      <c r="I48" s="119"/>
      <c r="J48" s="183"/>
      <c r="K48" s="183"/>
    </row>
    <row r="49" spans="2:30" s="142" customFormat="1" ht="51.75" customHeight="1" thickBot="1" x14ac:dyDescent="0.3">
      <c r="B49" s="146"/>
      <c r="C49" s="235" t="s">
        <v>75</v>
      </c>
      <c r="D49" s="198">
        <f>IF(MAX(AD64:AD70)&gt;25,25,MAX(AD64:AD70))</f>
        <v>0</v>
      </c>
      <c r="E49" s="1832" t="s">
        <v>154</v>
      </c>
      <c r="F49" s="1833"/>
      <c r="G49" s="241" t="e">
        <f>IF(E11="Não","-",IF(ROUND(G41/(D50*0.7),0)&gt;35,35,(ROUND(G41/(D50*0.7),0))))</f>
        <v>#DIV/0!</v>
      </c>
      <c r="H49" s="249"/>
      <c r="I49" s="119"/>
      <c r="J49" s="183"/>
      <c r="K49" s="183"/>
    </row>
    <row r="50" spans="2:30" s="142" customFormat="1" ht="53.25" customHeight="1" thickBot="1" x14ac:dyDescent="0.3">
      <c r="B50" s="146"/>
      <c r="C50" s="235" t="s">
        <v>76</v>
      </c>
      <c r="D50" s="262">
        <f>IF(AC71=0,0,ROUND(AC71/D49,2))</f>
        <v>0</v>
      </c>
      <c r="E50" s="1821" t="s">
        <v>155</v>
      </c>
      <c r="F50" s="1822"/>
      <c r="G50" s="260" t="e">
        <f>IF(E11="Não",0,IF(ROUND(G41/G49,2)&lt;ROUND(D50*0.7,2),ROUND(D50*0.7,2),(ROUND(G41/G49,2))))</f>
        <v>#DIV/0!</v>
      </c>
      <c r="H50" s="249"/>
      <c r="I50" s="119"/>
      <c r="J50" s="183"/>
      <c r="K50" s="183"/>
    </row>
    <row r="51" spans="2:30" s="142" customFormat="1" ht="19.5" customHeight="1" x14ac:dyDescent="0.25">
      <c r="B51" s="146"/>
      <c r="C51" s="578" t="e">
        <f>IF(G50&gt;D50,"ATENÇÃO: Para o periodo máximo de reembolso de 35 anos, o somatorio das poupanças médias anuais é inferior ao valor do apoio a conceder, pelo que apoio deverá ser devolvido através de recursos próprios ","")</f>
        <v>#DIV/0!</v>
      </c>
      <c r="D51" s="415"/>
      <c r="E51" s="415"/>
      <c r="F51" s="415"/>
      <c r="G51" s="415"/>
      <c r="H51" s="249"/>
      <c r="I51" s="119"/>
      <c r="J51" s="183"/>
      <c r="K51" s="183"/>
    </row>
    <row r="52" spans="2:30" ht="38.25" customHeight="1" thickBot="1" x14ac:dyDescent="0.3">
      <c r="B52" s="248"/>
      <c r="D52" s="114"/>
      <c r="H52" s="258"/>
      <c r="I52" s="199"/>
      <c r="J52" s="199"/>
      <c r="K52" s="199"/>
      <c r="L52" s="200"/>
      <c r="M52" s="201"/>
      <c r="N52" s="202"/>
      <c r="O52" s="202"/>
    </row>
    <row r="53" spans="2:30" ht="40.5" customHeight="1" thickBot="1" x14ac:dyDescent="0.3">
      <c r="B53" s="248"/>
      <c r="C53" s="1826" t="s">
        <v>376</v>
      </c>
      <c r="D53" s="1827"/>
      <c r="E53" s="1832" t="s">
        <v>79</v>
      </c>
      <c r="F53" s="1833"/>
      <c r="G53" s="207" t="e">
        <f>IF(E11="Não","-",ROUND(G50/2,2))</f>
        <v>#DIV/0!</v>
      </c>
      <c r="H53" s="249"/>
      <c r="I53" s="265"/>
      <c r="J53" s="206"/>
      <c r="K53" s="206"/>
      <c r="L53" s="204"/>
      <c r="M53" s="202"/>
      <c r="N53" s="202"/>
      <c r="O53" s="202"/>
    </row>
    <row r="54" spans="2:30" ht="40.5" customHeight="1" thickBot="1" x14ac:dyDescent="0.3">
      <c r="B54" s="248"/>
      <c r="C54" s="197" t="s">
        <v>81</v>
      </c>
      <c r="D54" s="203" t="e">
        <f>IF(E11="Não","-",G49*2)</f>
        <v>#DIV/0!</v>
      </c>
      <c r="E54" s="1832" t="s">
        <v>80</v>
      </c>
      <c r="F54" s="1833"/>
      <c r="G54" s="207" t="e">
        <f>IF(E11="Não","-",G41-(G53*(D54-1)))</f>
        <v>#DIV/0!</v>
      </c>
      <c r="H54" s="249"/>
      <c r="I54" s="206"/>
      <c r="J54" s="206"/>
      <c r="K54" s="206"/>
      <c r="L54" s="204"/>
      <c r="M54" s="202"/>
      <c r="N54" s="202"/>
      <c r="O54" s="202"/>
    </row>
    <row r="55" spans="2:30" ht="30" customHeight="1" thickBot="1" x14ac:dyDescent="0.3">
      <c r="B55" s="248"/>
      <c r="C55" s="114"/>
      <c r="D55" s="114"/>
      <c r="E55" s="1845" t="s">
        <v>143</v>
      </c>
      <c r="F55" s="1846"/>
      <c r="G55" s="263" t="e">
        <f>IF(E11="Não","-",IF(G50&gt;D50,"N.A",G50/D50))</f>
        <v>#DIV/0!</v>
      </c>
      <c r="H55" s="249"/>
      <c r="I55" s="206"/>
      <c r="J55" s="206"/>
      <c r="K55" s="206"/>
      <c r="L55" s="204"/>
      <c r="M55" s="202"/>
      <c r="N55" s="202"/>
      <c r="O55" s="202"/>
    </row>
    <row r="56" spans="2:30" ht="30" customHeight="1" thickBot="1" x14ac:dyDescent="0.3">
      <c r="B56" s="259"/>
      <c r="C56" s="136"/>
      <c r="D56" s="136"/>
      <c r="E56" s="416"/>
      <c r="F56" s="416"/>
      <c r="G56" s="416"/>
      <c r="H56" s="137"/>
      <c r="I56" s="206"/>
      <c r="J56" s="206"/>
      <c r="K56" s="206"/>
      <c r="L56" s="204"/>
      <c r="M56" s="202"/>
      <c r="N56" s="202"/>
      <c r="O56" s="202"/>
    </row>
    <row r="57" spans="2:30" ht="30" customHeight="1" x14ac:dyDescent="0.25">
      <c r="B57" s="114"/>
      <c r="C57" s="114"/>
      <c r="D57" s="114"/>
      <c r="E57" s="114"/>
      <c r="F57" s="114"/>
      <c r="G57" s="114"/>
      <c r="H57" s="114"/>
      <c r="I57" s="206"/>
      <c r="J57" s="206"/>
      <c r="K57" s="206"/>
      <c r="L57" s="204"/>
      <c r="M57" s="202"/>
      <c r="N57" s="202"/>
      <c r="O57" s="202"/>
    </row>
    <row r="58" spans="2:30" ht="30" customHeight="1" x14ac:dyDescent="0.3">
      <c r="B58" s="579" t="s">
        <v>295</v>
      </c>
      <c r="C58" s="114"/>
      <c r="D58" s="114"/>
      <c r="E58" s="114"/>
      <c r="F58" s="114"/>
      <c r="G58" s="114"/>
      <c r="H58" s="114"/>
      <c r="I58" s="206"/>
      <c r="J58" s="206"/>
      <c r="K58" s="206"/>
      <c r="L58" s="204"/>
      <c r="M58" s="202"/>
      <c r="N58" s="202"/>
      <c r="O58" s="202"/>
    </row>
    <row r="59" spans="2:30" ht="23.25" customHeight="1" thickBot="1" x14ac:dyDescent="0.3">
      <c r="B59" s="114"/>
      <c r="E59" s="114"/>
      <c r="F59" s="114"/>
      <c r="I59" s="208"/>
      <c r="J59" s="208"/>
      <c r="K59" s="208"/>
      <c r="L59" s="205"/>
      <c r="M59" s="114"/>
      <c r="N59" s="114"/>
      <c r="O59" s="114"/>
    </row>
    <row r="60" spans="2:30" ht="20.25" customHeight="1" thickBot="1" x14ac:dyDescent="0.3">
      <c r="D60" s="1818" t="s">
        <v>74</v>
      </c>
      <c r="E60" s="1819"/>
      <c r="F60" s="1819"/>
      <c r="G60" s="1819"/>
      <c r="H60" s="1819"/>
      <c r="I60" s="1819"/>
      <c r="J60" s="1819"/>
      <c r="K60" s="1819"/>
      <c r="L60" s="1819"/>
      <c r="M60" s="1819"/>
      <c r="N60" s="1819"/>
      <c r="O60" s="1819"/>
      <c r="P60" s="1819"/>
      <c r="Q60" s="1819"/>
      <c r="R60" s="1819"/>
      <c r="S60" s="1819"/>
      <c r="T60" s="1819"/>
      <c r="U60" s="1819"/>
      <c r="V60" s="1819"/>
      <c r="W60" s="1819"/>
      <c r="X60" s="1819"/>
      <c r="Y60" s="1819"/>
      <c r="Z60" s="1819"/>
      <c r="AA60" s="1819"/>
      <c r="AB60" s="1819"/>
      <c r="AC60" s="1820"/>
    </row>
    <row r="61" spans="2:30" s="142" customFormat="1" ht="19.5" customHeight="1" thickBot="1" x14ac:dyDescent="0.3">
      <c r="C61" s="183"/>
      <c r="D61" s="103" t="s">
        <v>14</v>
      </c>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347"/>
    </row>
    <row r="62" spans="2:30" ht="15.75" thickBot="1" x14ac:dyDescent="0.3">
      <c r="B62" s="105"/>
      <c r="C62" s="184" t="s">
        <v>83</v>
      </c>
      <c r="D62" s="396">
        <v>1</v>
      </c>
      <c r="E62" s="397">
        <v>2</v>
      </c>
      <c r="F62" s="397">
        <v>3</v>
      </c>
      <c r="G62" s="397">
        <v>4</v>
      </c>
      <c r="H62" s="397">
        <v>5</v>
      </c>
      <c r="I62" s="397">
        <v>6</v>
      </c>
      <c r="J62" s="397">
        <v>7</v>
      </c>
      <c r="K62" s="397">
        <v>8</v>
      </c>
      <c r="L62" s="397">
        <v>9</v>
      </c>
      <c r="M62" s="397">
        <v>10</v>
      </c>
      <c r="N62" s="397">
        <v>11</v>
      </c>
      <c r="O62" s="397">
        <v>12</v>
      </c>
      <c r="P62" s="397">
        <v>13</v>
      </c>
      <c r="Q62" s="397">
        <v>14</v>
      </c>
      <c r="R62" s="397">
        <v>15</v>
      </c>
      <c r="S62" s="397">
        <v>16</v>
      </c>
      <c r="T62" s="397">
        <v>17</v>
      </c>
      <c r="U62" s="397">
        <v>18</v>
      </c>
      <c r="V62" s="397">
        <v>19</v>
      </c>
      <c r="W62" s="397">
        <v>20</v>
      </c>
      <c r="X62" s="397">
        <v>21</v>
      </c>
      <c r="Y62" s="397">
        <v>22</v>
      </c>
      <c r="Z62" s="397">
        <v>23</v>
      </c>
      <c r="AA62" s="397">
        <v>24</v>
      </c>
      <c r="AB62" s="398">
        <v>25</v>
      </c>
      <c r="AC62" s="185" t="s">
        <v>32</v>
      </c>
      <c r="AD62" s="1842" t="s">
        <v>73</v>
      </c>
    </row>
    <row r="63" spans="2:30" s="188" customFormat="1" ht="15" customHeight="1" thickBot="1" x14ac:dyDescent="0.3">
      <c r="B63" s="186"/>
      <c r="C63" s="119"/>
      <c r="D63" s="399"/>
      <c r="E63" s="400"/>
      <c r="F63" s="400"/>
      <c r="G63" s="400"/>
      <c r="H63" s="400"/>
      <c r="I63" s="400"/>
      <c r="J63" s="400"/>
      <c r="K63" s="400"/>
      <c r="L63" s="401"/>
      <c r="M63" s="400"/>
      <c r="N63" s="400"/>
      <c r="O63" s="400"/>
      <c r="P63" s="400"/>
      <c r="Q63" s="400"/>
      <c r="R63" s="400"/>
      <c r="S63" s="400"/>
      <c r="T63" s="400"/>
      <c r="U63" s="400"/>
      <c r="V63" s="401"/>
      <c r="W63" s="400"/>
      <c r="X63" s="400"/>
      <c r="Y63" s="400"/>
      <c r="Z63" s="400"/>
      <c r="AA63" s="400"/>
      <c r="AB63" s="402"/>
      <c r="AC63" s="383"/>
      <c r="AD63" s="1842"/>
    </row>
    <row r="64" spans="2:30" ht="16.5" customHeight="1" x14ac:dyDescent="0.25">
      <c r="B64" s="186"/>
      <c r="C64" s="189" t="s">
        <v>186</v>
      </c>
      <c r="D64" s="190">
        <f>'2. Medidas a) i)'!J56</f>
        <v>0</v>
      </c>
      <c r="E64" s="386">
        <f>'2. Medidas a) i)'!K56</f>
        <v>0</v>
      </c>
      <c r="F64" s="386">
        <f>'2. Medidas a) i)'!L56</f>
        <v>0</v>
      </c>
      <c r="G64" s="386">
        <f>'2. Medidas a) i)'!M56</f>
        <v>0</v>
      </c>
      <c r="H64" s="386">
        <f>'2. Medidas a) i)'!N56</f>
        <v>0</v>
      </c>
      <c r="I64" s="386">
        <f>'2. Medidas a) i)'!O56</f>
        <v>0</v>
      </c>
      <c r="J64" s="386">
        <f>'2. Medidas a) i)'!P56</f>
        <v>0</v>
      </c>
      <c r="K64" s="386">
        <f>'2. Medidas a) i)'!Q56</f>
        <v>0</v>
      </c>
      <c r="L64" s="386">
        <f>'2. Medidas a) i)'!R56</f>
        <v>0</v>
      </c>
      <c r="M64" s="386">
        <f>'2. Medidas a) i)'!S56</f>
        <v>0</v>
      </c>
      <c r="N64" s="386">
        <f>'2. Medidas a) i)'!T56</f>
        <v>0</v>
      </c>
      <c r="O64" s="386">
        <f>'2. Medidas a) i)'!U56</f>
        <v>0</v>
      </c>
      <c r="P64" s="386">
        <f>'2. Medidas a) i)'!V56</f>
        <v>0</v>
      </c>
      <c r="Q64" s="386">
        <f>'2. Medidas a) i)'!W56</f>
        <v>0</v>
      </c>
      <c r="R64" s="386">
        <f>'2. Medidas a) i)'!X56</f>
        <v>0</v>
      </c>
      <c r="S64" s="386">
        <f>'2. Medidas a) i)'!Y56</f>
        <v>0</v>
      </c>
      <c r="T64" s="386">
        <f>'2. Medidas a) i)'!Z56</f>
        <v>0</v>
      </c>
      <c r="U64" s="386">
        <f>'2. Medidas a) i)'!AA56</f>
        <v>0</v>
      </c>
      <c r="V64" s="386">
        <f>'2. Medidas a) i)'!AB56</f>
        <v>0</v>
      </c>
      <c r="W64" s="386">
        <f>'2. Medidas a) i)'!AC56</f>
        <v>0</v>
      </c>
      <c r="X64" s="386">
        <f>'2. Medidas a) i)'!AD56</f>
        <v>0</v>
      </c>
      <c r="Y64" s="386">
        <f>'2. Medidas a) i)'!AE56</f>
        <v>0</v>
      </c>
      <c r="Z64" s="386">
        <f>'2. Medidas a) i)'!AF56</f>
        <v>0</v>
      </c>
      <c r="AA64" s="386">
        <f>'2. Medidas a) i)'!AG56</f>
        <v>0</v>
      </c>
      <c r="AB64" s="386">
        <f>'2. Medidas a) i)'!AH56</f>
        <v>0</v>
      </c>
      <c r="AC64" s="387">
        <f t="shared" ref="AC64:AC70" si="4">SUM(D64:AB64)</f>
        <v>0</v>
      </c>
      <c r="AD64" s="191">
        <f>COUNTIF(D64:AB64,"&lt;&gt;0")</f>
        <v>0</v>
      </c>
    </row>
    <row r="65" spans="2:30" ht="16.5" customHeight="1" x14ac:dyDescent="0.25">
      <c r="B65" s="186"/>
      <c r="C65" s="189" t="s">
        <v>187</v>
      </c>
      <c r="D65" s="388">
        <f>'3. Medidas a) ii)'!J55</f>
        <v>0</v>
      </c>
      <c r="E65" s="385">
        <f>'3. Medidas a) ii)'!K55</f>
        <v>0</v>
      </c>
      <c r="F65" s="385">
        <f>'3. Medidas a) ii)'!L55</f>
        <v>0</v>
      </c>
      <c r="G65" s="385">
        <f>'3. Medidas a) ii)'!M55</f>
        <v>0</v>
      </c>
      <c r="H65" s="385">
        <f>'3. Medidas a) ii)'!N55</f>
        <v>0</v>
      </c>
      <c r="I65" s="385">
        <f>'3. Medidas a) ii)'!O55</f>
        <v>0</v>
      </c>
      <c r="J65" s="385">
        <f>'3. Medidas a) ii)'!P55</f>
        <v>0</v>
      </c>
      <c r="K65" s="385">
        <f>'3. Medidas a) ii)'!Q55</f>
        <v>0</v>
      </c>
      <c r="L65" s="385">
        <f>'3. Medidas a) ii)'!R55</f>
        <v>0</v>
      </c>
      <c r="M65" s="385">
        <f>'3. Medidas a) ii)'!S55</f>
        <v>0</v>
      </c>
      <c r="N65" s="385">
        <f>'3. Medidas a) ii)'!T55</f>
        <v>0</v>
      </c>
      <c r="O65" s="385">
        <f>'3. Medidas a) ii)'!U55</f>
        <v>0</v>
      </c>
      <c r="P65" s="385">
        <f>'3. Medidas a) ii)'!V55</f>
        <v>0</v>
      </c>
      <c r="Q65" s="385">
        <f>'3. Medidas a) ii)'!W55</f>
        <v>0</v>
      </c>
      <c r="R65" s="385">
        <f>'3. Medidas a) ii)'!X55</f>
        <v>0</v>
      </c>
      <c r="S65" s="385">
        <f>'3. Medidas a) ii)'!Y55</f>
        <v>0</v>
      </c>
      <c r="T65" s="385">
        <f>'3. Medidas a) ii)'!Z55</f>
        <v>0</v>
      </c>
      <c r="U65" s="385">
        <f>'3. Medidas a) ii)'!AA55</f>
        <v>0</v>
      </c>
      <c r="V65" s="385">
        <f>'3. Medidas a) ii)'!AB55</f>
        <v>0</v>
      </c>
      <c r="W65" s="385">
        <f>'3. Medidas a) ii)'!AC55</f>
        <v>0</v>
      </c>
      <c r="X65" s="385">
        <f>'3. Medidas a) ii)'!AD55</f>
        <v>0</v>
      </c>
      <c r="Y65" s="385">
        <f>'3. Medidas a) ii)'!AE55</f>
        <v>0</v>
      </c>
      <c r="Z65" s="385">
        <f>'3. Medidas a) ii)'!AF55</f>
        <v>0</v>
      </c>
      <c r="AA65" s="385">
        <f>'3. Medidas a) ii)'!AG55</f>
        <v>0</v>
      </c>
      <c r="AB65" s="385">
        <f>'3. Medidas a) ii)'!AH55</f>
        <v>0</v>
      </c>
      <c r="AC65" s="389">
        <f t="shared" si="4"/>
        <v>0</v>
      </c>
      <c r="AD65" s="191">
        <f t="shared" ref="AD65:AD70" si="5">COUNTIF(D65:AB65,"&lt;&gt;0")</f>
        <v>0</v>
      </c>
    </row>
    <row r="66" spans="2:30" ht="16.5" customHeight="1" x14ac:dyDescent="0.25">
      <c r="B66" s="186"/>
      <c r="C66" s="189" t="s">
        <v>190</v>
      </c>
      <c r="D66" s="390">
        <f>'4. Medidas a) iii)'!J42</f>
        <v>0</v>
      </c>
      <c r="E66" s="384">
        <f>'4. Medidas a) iii)'!K42</f>
        <v>0</v>
      </c>
      <c r="F66" s="384">
        <f>'4. Medidas a) iii)'!L42</f>
        <v>0</v>
      </c>
      <c r="G66" s="384">
        <f>'4. Medidas a) iii)'!M42</f>
        <v>0</v>
      </c>
      <c r="H66" s="384">
        <f>'4. Medidas a) iii)'!N42</f>
        <v>0</v>
      </c>
      <c r="I66" s="384">
        <f>'4. Medidas a) iii)'!O42</f>
        <v>0</v>
      </c>
      <c r="J66" s="384">
        <f>'4. Medidas a) iii)'!P42</f>
        <v>0</v>
      </c>
      <c r="K66" s="384">
        <f>'4. Medidas a) iii)'!Q42</f>
        <v>0</v>
      </c>
      <c r="L66" s="384">
        <f>'4. Medidas a) iii)'!R42</f>
        <v>0</v>
      </c>
      <c r="M66" s="384">
        <f>'4. Medidas a) iii)'!S42</f>
        <v>0</v>
      </c>
      <c r="N66" s="384">
        <f>'4. Medidas a) iii)'!T42</f>
        <v>0</v>
      </c>
      <c r="O66" s="384">
        <f>'4. Medidas a) iii)'!U42</f>
        <v>0</v>
      </c>
      <c r="P66" s="384">
        <f>'4. Medidas a) iii)'!V42</f>
        <v>0</v>
      </c>
      <c r="Q66" s="384">
        <f>'4. Medidas a) iii)'!W42</f>
        <v>0</v>
      </c>
      <c r="R66" s="384">
        <f>'4. Medidas a) iii)'!X42</f>
        <v>0</v>
      </c>
      <c r="S66" s="384">
        <f>'4. Medidas a) iii)'!Y42</f>
        <v>0</v>
      </c>
      <c r="T66" s="384">
        <f>'4. Medidas a) iii)'!Z42</f>
        <v>0</v>
      </c>
      <c r="U66" s="384">
        <f>'4. Medidas a) iii)'!AA42</f>
        <v>0</v>
      </c>
      <c r="V66" s="384">
        <f>'4. Medidas a) iii)'!AB42</f>
        <v>0</v>
      </c>
      <c r="W66" s="384">
        <f>'4. Medidas a) iii)'!AC42</f>
        <v>0</v>
      </c>
      <c r="X66" s="384">
        <f>'4. Medidas a) iii)'!AD42</f>
        <v>0</v>
      </c>
      <c r="Y66" s="384">
        <f>'4. Medidas a) iii)'!AE42</f>
        <v>0</v>
      </c>
      <c r="Z66" s="384">
        <f>'4. Medidas a) iii)'!AF42</f>
        <v>0</v>
      </c>
      <c r="AA66" s="384">
        <f>'4. Medidas a) iii)'!AG42</f>
        <v>0</v>
      </c>
      <c r="AB66" s="384">
        <f>'4. Medidas a) iii)'!AH42</f>
        <v>0</v>
      </c>
      <c r="AC66" s="389">
        <f t="shared" si="4"/>
        <v>0</v>
      </c>
      <c r="AD66" s="191">
        <f t="shared" si="5"/>
        <v>0</v>
      </c>
    </row>
    <row r="67" spans="2:30" ht="16.5" customHeight="1" x14ac:dyDescent="0.25">
      <c r="B67" s="186"/>
      <c r="C67" s="189" t="s">
        <v>188</v>
      </c>
      <c r="D67" s="390">
        <f>'5. Medidas a) iv)'!M192</f>
        <v>0</v>
      </c>
      <c r="E67" s="384">
        <f>'5. Medidas a) iv)'!N192</f>
        <v>0</v>
      </c>
      <c r="F67" s="384">
        <f>'5. Medidas a) iv)'!O192</f>
        <v>0</v>
      </c>
      <c r="G67" s="384">
        <f>'5. Medidas a) iv)'!P192</f>
        <v>0</v>
      </c>
      <c r="H67" s="384">
        <f>'5. Medidas a) iv)'!Q192</f>
        <v>0</v>
      </c>
      <c r="I67" s="384">
        <f>'5. Medidas a) iv)'!R192</f>
        <v>0</v>
      </c>
      <c r="J67" s="384">
        <f>'5. Medidas a) iv)'!S192</f>
        <v>0</v>
      </c>
      <c r="K67" s="384">
        <f>'5. Medidas a) iv)'!T192</f>
        <v>0</v>
      </c>
      <c r="L67" s="384">
        <f>'5. Medidas a) iv)'!U192</f>
        <v>0</v>
      </c>
      <c r="M67" s="384">
        <f>'5. Medidas a) iv)'!V192</f>
        <v>0</v>
      </c>
      <c r="N67" s="384">
        <f>'5. Medidas a) iv)'!W192</f>
        <v>0</v>
      </c>
      <c r="O67" s="384">
        <f>'5. Medidas a) iv)'!X192</f>
        <v>0</v>
      </c>
      <c r="P67" s="384">
        <f>'5. Medidas a) iv)'!Y192</f>
        <v>0</v>
      </c>
      <c r="Q67" s="384">
        <f>'5. Medidas a) iv)'!Z192</f>
        <v>0</v>
      </c>
      <c r="R67" s="384">
        <f>'5. Medidas a) iv)'!AA192</f>
        <v>0</v>
      </c>
      <c r="S67" s="384">
        <f>'5. Medidas a) iv)'!AB192</f>
        <v>0</v>
      </c>
      <c r="T67" s="384">
        <f>'5. Medidas a) iv)'!AC192</f>
        <v>0</v>
      </c>
      <c r="U67" s="384">
        <f>'5. Medidas a) iv)'!AD192</f>
        <v>0</v>
      </c>
      <c r="V67" s="384">
        <f>'5. Medidas a) iv)'!AE192</f>
        <v>0</v>
      </c>
      <c r="W67" s="384">
        <f>'5. Medidas a) iv)'!AF192</f>
        <v>0</v>
      </c>
      <c r="X67" s="384">
        <f>'5. Medidas a) iv)'!AG192</f>
        <v>0</v>
      </c>
      <c r="Y67" s="384">
        <f>'5. Medidas a) iv)'!AH192</f>
        <v>0</v>
      </c>
      <c r="Z67" s="384">
        <f>'5. Medidas a) iv)'!AI192</f>
        <v>0</v>
      </c>
      <c r="AA67" s="384">
        <f>'5. Medidas a) iv)'!AJ192</f>
        <v>0</v>
      </c>
      <c r="AB67" s="384">
        <f>'5. Medidas a) iv)'!AK192</f>
        <v>0</v>
      </c>
      <c r="AC67" s="389">
        <f t="shared" si="4"/>
        <v>0</v>
      </c>
      <c r="AD67" s="191">
        <f t="shared" si="5"/>
        <v>0</v>
      </c>
    </row>
    <row r="68" spans="2:30" ht="16.5" customHeight="1" x14ac:dyDescent="0.25">
      <c r="B68" s="186"/>
      <c r="C68" s="189" t="s">
        <v>189</v>
      </c>
      <c r="D68" s="390">
        <f>'6. Medidas a) v)'!J42</f>
        <v>0</v>
      </c>
      <c r="E68" s="384">
        <f>'6. Medidas a) v)'!K42</f>
        <v>0</v>
      </c>
      <c r="F68" s="384">
        <f>'6. Medidas a) v)'!L42</f>
        <v>0</v>
      </c>
      <c r="G68" s="384">
        <f>'6. Medidas a) v)'!M42</f>
        <v>0</v>
      </c>
      <c r="H68" s="384">
        <f>'6. Medidas a) v)'!N42</f>
        <v>0</v>
      </c>
      <c r="I68" s="384">
        <f>'6. Medidas a) v)'!O42</f>
        <v>0</v>
      </c>
      <c r="J68" s="384">
        <f>'6. Medidas a) v)'!P42</f>
        <v>0</v>
      </c>
      <c r="K68" s="384">
        <f>'6. Medidas a) v)'!Q42</f>
        <v>0</v>
      </c>
      <c r="L68" s="384">
        <f>'6. Medidas a) v)'!R42</f>
        <v>0</v>
      </c>
      <c r="M68" s="384">
        <f>'6. Medidas a) v)'!S42</f>
        <v>0</v>
      </c>
      <c r="N68" s="384">
        <f>'6. Medidas a) v)'!T42</f>
        <v>0</v>
      </c>
      <c r="O68" s="384">
        <f>'6. Medidas a) v)'!U42</f>
        <v>0</v>
      </c>
      <c r="P68" s="384">
        <f>'6. Medidas a) v)'!V42</f>
        <v>0</v>
      </c>
      <c r="Q68" s="384">
        <f>'6. Medidas a) v)'!W42</f>
        <v>0</v>
      </c>
      <c r="R68" s="384">
        <f>'6. Medidas a) v)'!X42</f>
        <v>0</v>
      </c>
      <c r="S68" s="384">
        <f>'6. Medidas a) v)'!Y42</f>
        <v>0</v>
      </c>
      <c r="T68" s="384">
        <f>'6. Medidas a) v)'!Z42</f>
        <v>0</v>
      </c>
      <c r="U68" s="384">
        <f>'6. Medidas a) v)'!AA42</f>
        <v>0</v>
      </c>
      <c r="V68" s="384">
        <f>'6. Medidas a) v)'!AB42</f>
        <v>0</v>
      </c>
      <c r="W68" s="384">
        <f>'6. Medidas a) v)'!AC42</f>
        <v>0</v>
      </c>
      <c r="X68" s="384">
        <f>'6. Medidas a) v)'!AD42</f>
        <v>0</v>
      </c>
      <c r="Y68" s="384">
        <f>'6. Medidas a) v)'!AE42</f>
        <v>0</v>
      </c>
      <c r="Z68" s="384">
        <f>'6. Medidas a) v)'!AF42</f>
        <v>0</v>
      </c>
      <c r="AA68" s="384">
        <f>'6. Medidas a) v)'!AG42</f>
        <v>0</v>
      </c>
      <c r="AB68" s="384">
        <f>'6. Medidas a) v)'!AH42</f>
        <v>0</v>
      </c>
      <c r="AC68" s="389">
        <f t="shared" si="4"/>
        <v>0</v>
      </c>
      <c r="AD68" s="191">
        <f t="shared" si="5"/>
        <v>0</v>
      </c>
    </row>
    <row r="69" spans="2:30" ht="16.5" customHeight="1" x14ac:dyDescent="0.25">
      <c r="B69" s="186"/>
      <c r="C69" s="189" t="s">
        <v>191</v>
      </c>
      <c r="D69" s="390">
        <f>'7. Medidas b) i)'!K41</f>
        <v>0</v>
      </c>
      <c r="E69" s="384">
        <f>'7. Medidas b) i)'!L41</f>
        <v>0</v>
      </c>
      <c r="F69" s="384">
        <f>'7. Medidas b) i)'!M41</f>
        <v>0</v>
      </c>
      <c r="G69" s="384">
        <f>'7. Medidas b) i)'!N41</f>
        <v>0</v>
      </c>
      <c r="H69" s="384">
        <f>'7. Medidas b) i)'!O41</f>
        <v>0</v>
      </c>
      <c r="I69" s="384">
        <f>'7. Medidas b) i)'!P41</f>
        <v>0</v>
      </c>
      <c r="J69" s="384">
        <f>'7. Medidas b) i)'!Q41</f>
        <v>0</v>
      </c>
      <c r="K69" s="384">
        <f>'7. Medidas b) i)'!R41</f>
        <v>0</v>
      </c>
      <c r="L69" s="384">
        <f>'7. Medidas b) i)'!S41</f>
        <v>0</v>
      </c>
      <c r="M69" s="384">
        <f>'7. Medidas b) i)'!T41</f>
        <v>0</v>
      </c>
      <c r="N69" s="384">
        <f>'7. Medidas b) i)'!U41</f>
        <v>0</v>
      </c>
      <c r="O69" s="384">
        <f>'7. Medidas b) i)'!V41</f>
        <v>0</v>
      </c>
      <c r="P69" s="384">
        <f>'7. Medidas b) i)'!W41</f>
        <v>0</v>
      </c>
      <c r="Q69" s="384">
        <f>'7. Medidas b) i)'!X41</f>
        <v>0</v>
      </c>
      <c r="R69" s="384">
        <f>'7. Medidas b) i)'!Y41</f>
        <v>0</v>
      </c>
      <c r="S69" s="384">
        <f>'7. Medidas b) i)'!Z41</f>
        <v>0</v>
      </c>
      <c r="T69" s="384">
        <f>'7. Medidas b) i)'!AA41</f>
        <v>0</v>
      </c>
      <c r="U69" s="384">
        <f>'7. Medidas b) i)'!AB41</f>
        <v>0</v>
      </c>
      <c r="V69" s="384">
        <f>'7. Medidas b) i)'!AC41</f>
        <v>0</v>
      </c>
      <c r="W69" s="384">
        <f>'7. Medidas b) i)'!AD41</f>
        <v>0</v>
      </c>
      <c r="X69" s="384">
        <f>'7. Medidas b) i)'!AE41</f>
        <v>0</v>
      </c>
      <c r="Y69" s="384">
        <f>'7. Medidas b) i)'!AF41</f>
        <v>0</v>
      </c>
      <c r="Z69" s="384">
        <f>'7. Medidas b) i)'!AG41</f>
        <v>0</v>
      </c>
      <c r="AA69" s="384">
        <f>'7. Medidas b) i)'!AH41</f>
        <v>0</v>
      </c>
      <c r="AB69" s="384">
        <f>'7. Medidas b) i)'!AI41</f>
        <v>0</v>
      </c>
      <c r="AC69" s="389">
        <f t="shared" si="4"/>
        <v>0</v>
      </c>
      <c r="AD69" s="191">
        <f t="shared" si="5"/>
        <v>0</v>
      </c>
    </row>
    <row r="70" spans="2:30" ht="16.5" customHeight="1" thickBot="1" x14ac:dyDescent="0.3">
      <c r="B70" s="186"/>
      <c r="C70" s="189" t="s">
        <v>192</v>
      </c>
      <c r="D70" s="391">
        <f>'8. Medidas b) ii)'!J43</f>
        <v>0</v>
      </c>
      <c r="E70" s="392">
        <f>'8. Medidas b) ii)'!K43</f>
        <v>0</v>
      </c>
      <c r="F70" s="392">
        <f>'8. Medidas b) ii)'!L43</f>
        <v>0</v>
      </c>
      <c r="G70" s="392">
        <f>'8. Medidas b) ii)'!M43</f>
        <v>0</v>
      </c>
      <c r="H70" s="392">
        <f>'8. Medidas b) ii)'!N43</f>
        <v>0</v>
      </c>
      <c r="I70" s="392">
        <f>'8. Medidas b) ii)'!O43</f>
        <v>0</v>
      </c>
      <c r="J70" s="392">
        <f>'8. Medidas b) ii)'!P43</f>
        <v>0</v>
      </c>
      <c r="K70" s="392">
        <f>'8. Medidas b) ii)'!Q43</f>
        <v>0</v>
      </c>
      <c r="L70" s="392">
        <f>'8. Medidas b) ii)'!R43</f>
        <v>0</v>
      </c>
      <c r="M70" s="392">
        <f>'8. Medidas b) ii)'!S43</f>
        <v>0</v>
      </c>
      <c r="N70" s="392">
        <f>'8. Medidas b) ii)'!T43</f>
        <v>0</v>
      </c>
      <c r="O70" s="392">
        <f>'8. Medidas b) ii)'!U43</f>
        <v>0</v>
      </c>
      <c r="P70" s="392">
        <f>'8. Medidas b) ii)'!V43</f>
        <v>0</v>
      </c>
      <c r="Q70" s="392">
        <f>'8. Medidas b) ii)'!W43</f>
        <v>0</v>
      </c>
      <c r="R70" s="392">
        <f>'8. Medidas b) ii)'!X43</f>
        <v>0</v>
      </c>
      <c r="S70" s="392">
        <f>'8. Medidas b) ii)'!Y43</f>
        <v>0</v>
      </c>
      <c r="T70" s="392">
        <f>'8. Medidas b) ii)'!Z43</f>
        <v>0</v>
      </c>
      <c r="U70" s="392">
        <f>'8. Medidas b) ii)'!AA43</f>
        <v>0</v>
      </c>
      <c r="V70" s="392">
        <f>'8. Medidas b) ii)'!AB43</f>
        <v>0</v>
      </c>
      <c r="W70" s="392">
        <f>'8. Medidas b) ii)'!AC43</f>
        <v>0</v>
      </c>
      <c r="X70" s="392">
        <f>'8. Medidas b) ii)'!AD43</f>
        <v>0</v>
      </c>
      <c r="Y70" s="392">
        <f>'8. Medidas b) ii)'!AE43</f>
        <v>0</v>
      </c>
      <c r="Z70" s="392">
        <f>'8. Medidas b) ii)'!AF43</f>
        <v>0</v>
      </c>
      <c r="AA70" s="392">
        <f>'8. Medidas b) ii)'!AG43</f>
        <v>0</v>
      </c>
      <c r="AB70" s="392">
        <f>'8. Medidas b) ii)'!AH43</f>
        <v>0</v>
      </c>
      <c r="AC70" s="393">
        <f t="shared" si="4"/>
        <v>0</v>
      </c>
      <c r="AD70" s="191">
        <f t="shared" si="5"/>
        <v>0</v>
      </c>
    </row>
    <row r="71" spans="2:30" ht="15" customHeight="1" x14ac:dyDescent="0.25">
      <c r="B71" s="186"/>
      <c r="C71" s="192" t="s">
        <v>112</v>
      </c>
      <c r="D71" s="688">
        <f t="shared" ref="D71:AB71" si="6">SUM(D64:D70)</f>
        <v>0</v>
      </c>
      <c r="E71" s="689">
        <f t="shared" si="6"/>
        <v>0</v>
      </c>
      <c r="F71" s="689">
        <f t="shared" si="6"/>
        <v>0</v>
      </c>
      <c r="G71" s="689">
        <f t="shared" si="6"/>
        <v>0</v>
      </c>
      <c r="H71" s="689">
        <f t="shared" si="6"/>
        <v>0</v>
      </c>
      <c r="I71" s="689">
        <f t="shared" si="6"/>
        <v>0</v>
      </c>
      <c r="J71" s="689">
        <f t="shared" si="6"/>
        <v>0</v>
      </c>
      <c r="K71" s="689">
        <f t="shared" si="6"/>
        <v>0</v>
      </c>
      <c r="L71" s="689">
        <f t="shared" si="6"/>
        <v>0</v>
      </c>
      <c r="M71" s="689">
        <f t="shared" si="6"/>
        <v>0</v>
      </c>
      <c r="N71" s="689">
        <f t="shared" si="6"/>
        <v>0</v>
      </c>
      <c r="O71" s="689">
        <f t="shared" si="6"/>
        <v>0</v>
      </c>
      <c r="P71" s="689">
        <f t="shared" si="6"/>
        <v>0</v>
      </c>
      <c r="Q71" s="689">
        <f t="shared" si="6"/>
        <v>0</v>
      </c>
      <c r="R71" s="689">
        <f t="shared" si="6"/>
        <v>0</v>
      </c>
      <c r="S71" s="689">
        <f t="shared" si="6"/>
        <v>0</v>
      </c>
      <c r="T71" s="689">
        <f t="shared" si="6"/>
        <v>0</v>
      </c>
      <c r="U71" s="689">
        <f t="shared" si="6"/>
        <v>0</v>
      </c>
      <c r="V71" s="689">
        <f t="shared" si="6"/>
        <v>0</v>
      </c>
      <c r="W71" s="689">
        <f t="shared" si="6"/>
        <v>0</v>
      </c>
      <c r="X71" s="689">
        <f t="shared" si="6"/>
        <v>0</v>
      </c>
      <c r="Y71" s="689">
        <f t="shared" si="6"/>
        <v>0</v>
      </c>
      <c r="Z71" s="689">
        <f t="shared" si="6"/>
        <v>0</v>
      </c>
      <c r="AA71" s="689">
        <f t="shared" si="6"/>
        <v>0</v>
      </c>
      <c r="AB71" s="689">
        <f t="shared" si="6"/>
        <v>0</v>
      </c>
      <c r="AC71" s="394">
        <f>SUM(D71:AB71)</f>
        <v>0</v>
      </c>
    </row>
    <row r="72" spans="2:30" s="195" customFormat="1" ht="15" customHeight="1" thickBot="1" x14ac:dyDescent="0.3">
      <c r="B72" s="193"/>
      <c r="C72" s="194" t="s">
        <v>37</v>
      </c>
      <c r="D72" s="690">
        <f>D71</f>
        <v>0</v>
      </c>
      <c r="E72" s="691">
        <f>E71+D72</f>
        <v>0</v>
      </c>
      <c r="F72" s="691">
        <f t="shared" ref="F72:AB72" si="7">F71+E72</f>
        <v>0</v>
      </c>
      <c r="G72" s="691">
        <f t="shared" si="7"/>
        <v>0</v>
      </c>
      <c r="H72" s="691">
        <f t="shared" si="7"/>
        <v>0</v>
      </c>
      <c r="I72" s="691">
        <f>I71+H72</f>
        <v>0</v>
      </c>
      <c r="J72" s="691">
        <f t="shared" si="7"/>
        <v>0</v>
      </c>
      <c r="K72" s="691">
        <f t="shared" si="7"/>
        <v>0</v>
      </c>
      <c r="L72" s="691">
        <f t="shared" si="7"/>
        <v>0</v>
      </c>
      <c r="M72" s="691">
        <f t="shared" si="7"/>
        <v>0</v>
      </c>
      <c r="N72" s="691">
        <f t="shared" si="7"/>
        <v>0</v>
      </c>
      <c r="O72" s="691">
        <f t="shared" si="7"/>
        <v>0</v>
      </c>
      <c r="P72" s="691">
        <f t="shared" si="7"/>
        <v>0</v>
      </c>
      <c r="Q72" s="691">
        <f t="shared" si="7"/>
        <v>0</v>
      </c>
      <c r="R72" s="691">
        <f t="shared" si="7"/>
        <v>0</v>
      </c>
      <c r="S72" s="691">
        <f t="shared" si="7"/>
        <v>0</v>
      </c>
      <c r="T72" s="691">
        <f t="shared" si="7"/>
        <v>0</v>
      </c>
      <c r="U72" s="691">
        <f t="shared" si="7"/>
        <v>0</v>
      </c>
      <c r="V72" s="691">
        <f t="shared" si="7"/>
        <v>0</v>
      </c>
      <c r="W72" s="691">
        <f t="shared" si="7"/>
        <v>0</v>
      </c>
      <c r="X72" s="691">
        <f t="shared" si="7"/>
        <v>0</v>
      </c>
      <c r="Y72" s="691">
        <f t="shared" si="7"/>
        <v>0</v>
      </c>
      <c r="Z72" s="691">
        <f t="shared" si="7"/>
        <v>0</v>
      </c>
      <c r="AA72" s="691">
        <f>AA71+Z72</f>
        <v>0</v>
      </c>
      <c r="AB72" s="691">
        <f t="shared" si="7"/>
        <v>0</v>
      </c>
      <c r="AC72" s="393"/>
    </row>
    <row r="73" spans="2:30" ht="15" customHeight="1" thickBot="1" x14ac:dyDescent="0.3">
      <c r="B73" s="186"/>
      <c r="C73" s="119"/>
      <c r="AC73" s="395"/>
    </row>
    <row r="74" spans="2:30" ht="19.5" customHeight="1" thickBot="1" x14ac:dyDescent="0.3">
      <c r="B74" s="186"/>
      <c r="C74" s="117"/>
      <c r="D74" s="1818" t="s">
        <v>14</v>
      </c>
      <c r="E74" s="1819"/>
      <c r="F74" s="1819"/>
      <c r="G74" s="1819"/>
      <c r="H74" s="1819"/>
      <c r="I74" s="1819"/>
      <c r="J74" s="1819"/>
      <c r="K74" s="1819"/>
      <c r="L74" s="1819"/>
      <c r="M74" s="1819"/>
      <c r="N74" s="1819"/>
      <c r="O74" s="1819"/>
      <c r="P74" s="1819"/>
      <c r="Q74" s="1819"/>
      <c r="R74" s="1819"/>
      <c r="S74" s="1819"/>
      <c r="T74" s="1819"/>
      <c r="U74" s="1819"/>
      <c r="V74" s="1819"/>
      <c r="W74" s="1819"/>
      <c r="X74" s="1819"/>
      <c r="Y74" s="1819"/>
      <c r="Z74" s="1819"/>
      <c r="AA74" s="1819"/>
      <c r="AB74" s="1819"/>
      <c r="AC74" s="1820"/>
    </row>
    <row r="75" spans="2:30" ht="15.75" thickBot="1" x14ac:dyDescent="0.3">
      <c r="B75" s="186"/>
      <c r="C75" s="184" t="s">
        <v>84</v>
      </c>
      <c r="D75" s="403">
        <v>1</v>
      </c>
      <c r="E75" s="404">
        <v>2</v>
      </c>
      <c r="F75" s="404">
        <v>3</v>
      </c>
      <c r="G75" s="404">
        <v>4</v>
      </c>
      <c r="H75" s="404">
        <v>5</v>
      </c>
      <c r="I75" s="404">
        <v>6</v>
      </c>
      <c r="J75" s="404">
        <v>7</v>
      </c>
      <c r="K75" s="404">
        <v>8</v>
      </c>
      <c r="L75" s="404">
        <v>9</v>
      </c>
      <c r="M75" s="404">
        <v>10</v>
      </c>
      <c r="N75" s="404">
        <v>11</v>
      </c>
      <c r="O75" s="404">
        <v>12</v>
      </c>
      <c r="P75" s="404">
        <v>13</v>
      </c>
      <c r="Q75" s="404">
        <v>14</v>
      </c>
      <c r="R75" s="404">
        <v>15</v>
      </c>
      <c r="S75" s="404">
        <v>16</v>
      </c>
      <c r="T75" s="404">
        <v>17</v>
      </c>
      <c r="U75" s="404">
        <v>18</v>
      </c>
      <c r="V75" s="404">
        <v>19</v>
      </c>
      <c r="W75" s="404">
        <v>20</v>
      </c>
      <c r="X75" s="404">
        <v>21</v>
      </c>
      <c r="Y75" s="404">
        <v>22</v>
      </c>
      <c r="Z75" s="404">
        <v>23</v>
      </c>
      <c r="AA75" s="404">
        <v>24</v>
      </c>
      <c r="AB75" s="405">
        <v>25</v>
      </c>
      <c r="AC75" s="196" t="s">
        <v>32</v>
      </c>
    </row>
    <row r="76" spans="2:30" s="188" customFormat="1" ht="15" customHeight="1" thickBot="1" x14ac:dyDescent="0.3">
      <c r="B76" s="186"/>
      <c r="C76" s="119"/>
      <c r="D76" s="406"/>
      <c r="E76" s="407"/>
      <c r="F76" s="407"/>
      <c r="G76" s="407"/>
      <c r="H76" s="407"/>
      <c r="I76" s="407"/>
      <c r="J76" s="407"/>
      <c r="K76" s="407"/>
      <c r="L76" s="408"/>
      <c r="M76" s="407"/>
      <c r="N76" s="407"/>
      <c r="O76" s="407"/>
      <c r="P76" s="407"/>
      <c r="Q76" s="407"/>
      <c r="R76" s="407"/>
      <c r="S76" s="407"/>
      <c r="T76" s="407"/>
      <c r="U76" s="407"/>
      <c r="V76" s="408"/>
      <c r="W76" s="407"/>
      <c r="X76" s="407"/>
      <c r="Y76" s="407"/>
      <c r="Z76" s="407"/>
      <c r="AA76" s="407"/>
      <c r="AB76" s="409"/>
      <c r="AC76" s="187"/>
    </row>
    <row r="77" spans="2:30" ht="16.5" customHeight="1" x14ac:dyDescent="0.25">
      <c r="B77" s="186"/>
      <c r="C77" s="189" t="s">
        <v>186</v>
      </c>
      <c r="D77" s="322">
        <f>'2. Medidas a) i)'!J69</f>
        <v>0</v>
      </c>
      <c r="E77" s="323">
        <f>'2. Medidas a) i)'!K69</f>
        <v>0</v>
      </c>
      <c r="F77" s="323">
        <f>'2. Medidas a) i)'!L69</f>
        <v>0</v>
      </c>
      <c r="G77" s="323">
        <f>'2. Medidas a) i)'!M69</f>
        <v>0</v>
      </c>
      <c r="H77" s="323">
        <f>'2. Medidas a) i)'!N69</f>
        <v>0</v>
      </c>
      <c r="I77" s="323">
        <f>'2. Medidas a) i)'!O69</f>
        <v>0</v>
      </c>
      <c r="J77" s="323">
        <f>'2. Medidas a) i)'!P69</f>
        <v>0</v>
      </c>
      <c r="K77" s="323">
        <f>'2. Medidas a) i)'!Q69</f>
        <v>0</v>
      </c>
      <c r="L77" s="323">
        <f>'2. Medidas a) i)'!R69</f>
        <v>0</v>
      </c>
      <c r="M77" s="323">
        <f>'2. Medidas a) i)'!S69</f>
        <v>0</v>
      </c>
      <c r="N77" s="323">
        <f>'2. Medidas a) i)'!T69</f>
        <v>0</v>
      </c>
      <c r="O77" s="323">
        <f>'2. Medidas a) i)'!U69</f>
        <v>0</v>
      </c>
      <c r="P77" s="323">
        <f>'2. Medidas a) i)'!V69</f>
        <v>0</v>
      </c>
      <c r="Q77" s="323">
        <f>'2. Medidas a) i)'!W69</f>
        <v>0</v>
      </c>
      <c r="R77" s="323">
        <f>'2. Medidas a) i)'!X69</f>
        <v>0</v>
      </c>
      <c r="S77" s="323">
        <f>'2. Medidas a) i)'!Y69</f>
        <v>0</v>
      </c>
      <c r="T77" s="323">
        <f>'2. Medidas a) i)'!Z69</f>
        <v>0</v>
      </c>
      <c r="U77" s="323">
        <f>'2. Medidas a) i)'!AA69</f>
        <v>0</v>
      </c>
      <c r="V77" s="323">
        <f>'2. Medidas a) i)'!AB69</f>
        <v>0</v>
      </c>
      <c r="W77" s="323">
        <f>'2. Medidas a) i)'!AC69</f>
        <v>0</v>
      </c>
      <c r="X77" s="323">
        <f>'2. Medidas a) i)'!AD69</f>
        <v>0</v>
      </c>
      <c r="Y77" s="323">
        <f>'2. Medidas a) i)'!AE69</f>
        <v>0</v>
      </c>
      <c r="Z77" s="323">
        <f>'2. Medidas a) i)'!AF69</f>
        <v>0</v>
      </c>
      <c r="AA77" s="323">
        <f>'2. Medidas a) i)'!AG69</f>
        <v>0</v>
      </c>
      <c r="AB77" s="323">
        <f>'2. Medidas a) i)'!AH69</f>
        <v>0</v>
      </c>
      <c r="AC77" s="324">
        <f t="shared" ref="AC77:AC83" si="8">SUM(D77:AB77)</f>
        <v>0</v>
      </c>
    </row>
    <row r="78" spans="2:30" ht="16.5" customHeight="1" x14ac:dyDescent="0.25">
      <c r="B78" s="186"/>
      <c r="C78" s="189" t="s">
        <v>187</v>
      </c>
      <c r="D78" s="325">
        <f>'3. Medidas a) ii)'!J68</f>
        <v>0</v>
      </c>
      <c r="E78" s="326">
        <f>'3. Medidas a) ii)'!K68</f>
        <v>0</v>
      </c>
      <c r="F78" s="326">
        <f>'3. Medidas a) ii)'!L68</f>
        <v>0</v>
      </c>
      <c r="G78" s="326">
        <f>'3. Medidas a) ii)'!M68</f>
        <v>0</v>
      </c>
      <c r="H78" s="326">
        <f>'3. Medidas a) ii)'!N68</f>
        <v>0</v>
      </c>
      <c r="I78" s="326">
        <f>'3. Medidas a) ii)'!O68</f>
        <v>0</v>
      </c>
      <c r="J78" s="326">
        <f>'3. Medidas a) ii)'!P68</f>
        <v>0</v>
      </c>
      <c r="K78" s="326">
        <f>'3. Medidas a) ii)'!Q68</f>
        <v>0</v>
      </c>
      <c r="L78" s="326">
        <f>'3. Medidas a) ii)'!R68</f>
        <v>0</v>
      </c>
      <c r="M78" s="326">
        <f>'3. Medidas a) ii)'!S68</f>
        <v>0</v>
      </c>
      <c r="N78" s="326">
        <f>'3. Medidas a) ii)'!T68</f>
        <v>0</v>
      </c>
      <c r="O78" s="326">
        <f>'3. Medidas a) ii)'!U68</f>
        <v>0</v>
      </c>
      <c r="P78" s="326">
        <f>'3. Medidas a) ii)'!V68</f>
        <v>0</v>
      </c>
      <c r="Q78" s="326">
        <f>'3. Medidas a) ii)'!W68</f>
        <v>0</v>
      </c>
      <c r="R78" s="326">
        <f>'3. Medidas a) ii)'!X68</f>
        <v>0</v>
      </c>
      <c r="S78" s="326">
        <f>'3. Medidas a) ii)'!Y68</f>
        <v>0</v>
      </c>
      <c r="T78" s="326">
        <f>'3. Medidas a) ii)'!Z68</f>
        <v>0</v>
      </c>
      <c r="U78" s="326">
        <f>'3. Medidas a) ii)'!AA68</f>
        <v>0</v>
      </c>
      <c r="V78" s="326">
        <f>'3. Medidas a) ii)'!AB68</f>
        <v>0</v>
      </c>
      <c r="W78" s="326">
        <f>'3. Medidas a) ii)'!AC68</f>
        <v>0</v>
      </c>
      <c r="X78" s="326">
        <f>'3. Medidas a) ii)'!AD68</f>
        <v>0</v>
      </c>
      <c r="Y78" s="326">
        <f>'3. Medidas a) ii)'!AE68</f>
        <v>0</v>
      </c>
      <c r="Z78" s="326">
        <f>'3. Medidas a) ii)'!AF68</f>
        <v>0</v>
      </c>
      <c r="AA78" s="326">
        <f>'3. Medidas a) ii)'!AG68</f>
        <v>0</v>
      </c>
      <c r="AB78" s="326">
        <f>'3. Medidas a) ii)'!AH68</f>
        <v>0</v>
      </c>
      <c r="AC78" s="327">
        <f t="shared" si="8"/>
        <v>0</v>
      </c>
    </row>
    <row r="79" spans="2:30" ht="16.5" customHeight="1" x14ac:dyDescent="0.25">
      <c r="B79" s="186"/>
      <c r="C79" s="189" t="s">
        <v>190</v>
      </c>
      <c r="D79" s="325">
        <f>'4. Medidas a) iii)'!J55</f>
        <v>0</v>
      </c>
      <c r="E79" s="326">
        <f>'4. Medidas a) iii)'!K55</f>
        <v>0</v>
      </c>
      <c r="F79" s="326">
        <f>'4. Medidas a) iii)'!L55</f>
        <v>0</v>
      </c>
      <c r="G79" s="326">
        <f>'4. Medidas a) iii)'!M55</f>
        <v>0</v>
      </c>
      <c r="H79" s="326">
        <f>'4. Medidas a) iii)'!N55</f>
        <v>0</v>
      </c>
      <c r="I79" s="326">
        <f>'4. Medidas a) iii)'!O55</f>
        <v>0</v>
      </c>
      <c r="J79" s="326">
        <f>'4. Medidas a) iii)'!P55</f>
        <v>0</v>
      </c>
      <c r="K79" s="326">
        <f>'4. Medidas a) iii)'!Q55</f>
        <v>0</v>
      </c>
      <c r="L79" s="326">
        <f>'4. Medidas a) iii)'!R55</f>
        <v>0</v>
      </c>
      <c r="M79" s="326">
        <f>'4. Medidas a) iii)'!S55</f>
        <v>0</v>
      </c>
      <c r="N79" s="326">
        <f>'4. Medidas a) iii)'!T55</f>
        <v>0</v>
      </c>
      <c r="O79" s="326">
        <f>'4. Medidas a) iii)'!U55</f>
        <v>0</v>
      </c>
      <c r="P79" s="326">
        <f>'4. Medidas a) iii)'!V55</f>
        <v>0</v>
      </c>
      <c r="Q79" s="326">
        <f>'4. Medidas a) iii)'!W55</f>
        <v>0</v>
      </c>
      <c r="R79" s="326">
        <f>'4. Medidas a) iii)'!X55</f>
        <v>0</v>
      </c>
      <c r="S79" s="326">
        <f>'4. Medidas a) iii)'!Y55</f>
        <v>0</v>
      </c>
      <c r="T79" s="326">
        <f>'4. Medidas a) iii)'!Z55</f>
        <v>0</v>
      </c>
      <c r="U79" s="326">
        <f>'4. Medidas a) iii)'!AA55</f>
        <v>0</v>
      </c>
      <c r="V79" s="326">
        <f>'4. Medidas a) iii)'!AB55</f>
        <v>0</v>
      </c>
      <c r="W79" s="326">
        <f>'4. Medidas a) iii)'!AC55</f>
        <v>0</v>
      </c>
      <c r="X79" s="326">
        <f>'4. Medidas a) iii)'!AD55</f>
        <v>0</v>
      </c>
      <c r="Y79" s="326">
        <f>'4. Medidas a) iii)'!AE55</f>
        <v>0</v>
      </c>
      <c r="Z79" s="326">
        <f>'4. Medidas a) iii)'!AF55</f>
        <v>0</v>
      </c>
      <c r="AA79" s="326">
        <f>'4. Medidas a) iii)'!AG55</f>
        <v>0</v>
      </c>
      <c r="AB79" s="326">
        <f>'4. Medidas a) iii)'!AH55</f>
        <v>0</v>
      </c>
      <c r="AC79" s="327">
        <f t="shared" si="8"/>
        <v>0</v>
      </c>
    </row>
    <row r="80" spans="2:30" ht="16.5" customHeight="1" x14ac:dyDescent="0.25">
      <c r="B80" s="131"/>
      <c r="C80" s="189" t="s">
        <v>188</v>
      </c>
      <c r="D80" s="325">
        <f>'5. Medidas a) iv)'!M201</f>
        <v>0</v>
      </c>
      <c r="E80" s="326">
        <f>'5. Medidas a) iv)'!N201</f>
        <v>0</v>
      </c>
      <c r="F80" s="326">
        <f>'5. Medidas a) iv)'!O201</f>
        <v>0</v>
      </c>
      <c r="G80" s="326">
        <f>'5. Medidas a) iv)'!P201</f>
        <v>0</v>
      </c>
      <c r="H80" s="326">
        <f>'5. Medidas a) iv)'!Q201</f>
        <v>0</v>
      </c>
      <c r="I80" s="326">
        <f>'5. Medidas a) iv)'!R201</f>
        <v>0</v>
      </c>
      <c r="J80" s="326">
        <f>'5. Medidas a) iv)'!S201</f>
        <v>0</v>
      </c>
      <c r="K80" s="326">
        <f>'5. Medidas a) iv)'!T201</f>
        <v>0</v>
      </c>
      <c r="L80" s="326">
        <f>'5. Medidas a) iv)'!U201</f>
        <v>0</v>
      </c>
      <c r="M80" s="326">
        <f>'5. Medidas a) iv)'!V201</f>
        <v>0</v>
      </c>
      <c r="N80" s="326">
        <f>'5. Medidas a) iv)'!W201</f>
        <v>0</v>
      </c>
      <c r="O80" s="326">
        <f>'5. Medidas a) iv)'!X201</f>
        <v>0</v>
      </c>
      <c r="P80" s="326">
        <f>'5. Medidas a) iv)'!Y201</f>
        <v>0</v>
      </c>
      <c r="Q80" s="326">
        <f>'5. Medidas a) iv)'!Z201</f>
        <v>0</v>
      </c>
      <c r="R80" s="326">
        <f>'5. Medidas a) iv)'!AA201</f>
        <v>0</v>
      </c>
      <c r="S80" s="326">
        <f>'5. Medidas a) iv)'!AB201</f>
        <v>0</v>
      </c>
      <c r="T80" s="326">
        <f>'5. Medidas a) iv)'!AC201</f>
        <v>0</v>
      </c>
      <c r="U80" s="326">
        <f>'5. Medidas a) iv)'!AD201</f>
        <v>0</v>
      </c>
      <c r="V80" s="326">
        <f>'5. Medidas a) iv)'!AE201</f>
        <v>0</v>
      </c>
      <c r="W80" s="326">
        <f>'5. Medidas a) iv)'!AF201</f>
        <v>0</v>
      </c>
      <c r="X80" s="326">
        <f>'5. Medidas a) iv)'!AG201</f>
        <v>0</v>
      </c>
      <c r="Y80" s="326">
        <f>'5. Medidas a) iv)'!AH201</f>
        <v>0</v>
      </c>
      <c r="Z80" s="326">
        <f>'5. Medidas a) iv)'!AI201</f>
        <v>0</v>
      </c>
      <c r="AA80" s="326">
        <f>'5. Medidas a) iv)'!AJ201</f>
        <v>0</v>
      </c>
      <c r="AB80" s="326">
        <f>'5. Medidas a) iv)'!AK201</f>
        <v>0</v>
      </c>
      <c r="AC80" s="327">
        <f t="shared" si="8"/>
        <v>0</v>
      </c>
    </row>
    <row r="81" spans="2:29" ht="16.5" customHeight="1" x14ac:dyDescent="0.25">
      <c r="B81" s="131"/>
      <c r="C81" s="189" t="s">
        <v>189</v>
      </c>
      <c r="D81" s="325">
        <f>'6. Medidas a) v)'!J55</f>
        <v>0</v>
      </c>
      <c r="E81" s="326">
        <f>'6. Medidas a) v)'!K55</f>
        <v>0</v>
      </c>
      <c r="F81" s="326">
        <f>'6. Medidas a) v)'!L55</f>
        <v>0</v>
      </c>
      <c r="G81" s="326">
        <f>'6. Medidas a) v)'!M55</f>
        <v>0</v>
      </c>
      <c r="H81" s="326">
        <f>'6. Medidas a) v)'!N55</f>
        <v>0</v>
      </c>
      <c r="I81" s="326">
        <f>'6. Medidas a) v)'!O55</f>
        <v>0</v>
      </c>
      <c r="J81" s="326">
        <f>'6. Medidas a) v)'!P55</f>
        <v>0</v>
      </c>
      <c r="K81" s="326">
        <f>'6. Medidas a) v)'!Q55</f>
        <v>0</v>
      </c>
      <c r="L81" s="326">
        <f>'6. Medidas a) v)'!R55</f>
        <v>0</v>
      </c>
      <c r="M81" s="326">
        <f>'6. Medidas a) v)'!S55</f>
        <v>0</v>
      </c>
      <c r="N81" s="326">
        <f>'6. Medidas a) v)'!T55</f>
        <v>0</v>
      </c>
      <c r="O81" s="326">
        <f>'6. Medidas a) v)'!U55</f>
        <v>0</v>
      </c>
      <c r="P81" s="326">
        <f>'6. Medidas a) v)'!V55</f>
        <v>0</v>
      </c>
      <c r="Q81" s="326">
        <f>'6. Medidas a) v)'!W55</f>
        <v>0</v>
      </c>
      <c r="R81" s="326">
        <f>'6. Medidas a) v)'!X55</f>
        <v>0</v>
      </c>
      <c r="S81" s="326">
        <f>'6. Medidas a) v)'!Y55</f>
        <v>0</v>
      </c>
      <c r="T81" s="326">
        <f>'6. Medidas a) v)'!Z55</f>
        <v>0</v>
      </c>
      <c r="U81" s="326">
        <f>'6. Medidas a) v)'!AA55</f>
        <v>0</v>
      </c>
      <c r="V81" s="326">
        <f>'6. Medidas a) v)'!AB55</f>
        <v>0</v>
      </c>
      <c r="W81" s="326">
        <f>'6. Medidas a) v)'!AC55</f>
        <v>0</v>
      </c>
      <c r="X81" s="326">
        <f>'6. Medidas a) v)'!AD55</f>
        <v>0</v>
      </c>
      <c r="Y81" s="326">
        <f>'6. Medidas a) v)'!AE55</f>
        <v>0</v>
      </c>
      <c r="Z81" s="326">
        <f>'6. Medidas a) v)'!AF55</f>
        <v>0</v>
      </c>
      <c r="AA81" s="326">
        <f>'6. Medidas a) v)'!AG55</f>
        <v>0</v>
      </c>
      <c r="AB81" s="326">
        <f>'6. Medidas a) v)'!AH55</f>
        <v>0</v>
      </c>
      <c r="AC81" s="327">
        <f t="shared" si="8"/>
        <v>0</v>
      </c>
    </row>
    <row r="82" spans="2:29" ht="16.5" customHeight="1" x14ac:dyDescent="0.25">
      <c r="B82" s="131"/>
      <c r="C82" s="189" t="s">
        <v>191</v>
      </c>
      <c r="D82" s="325">
        <f>'7. Medidas b) i)'!K54</f>
        <v>0</v>
      </c>
      <c r="E82" s="326">
        <f>'7. Medidas b) i)'!L54</f>
        <v>0</v>
      </c>
      <c r="F82" s="326">
        <f>'7. Medidas b) i)'!M54</f>
        <v>0</v>
      </c>
      <c r="G82" s="326">
        <f>'7. Medidas b) i)'!N54</f>
        <v>0</v>
      </c>
      <c r="H82" s="326">
        <f>'7. Medidas b) i)'!O54</f>
        <v>0</v>
      </c>
      <c r="I82" s="326">
        <f>'7. Medidas b) i)'!P54</f>
        <v>0</v>
      </c>
      <c r="J82" s="326">
        <f>'7. Medidas b) i)'!Q54</f>
        <v>0</v>
      </c>
      <c r="K82" s="326">
        <f>'7. Medidas b) i)'!R54</f>
        <v>0</v>
      </c>
      <c r="L82" s="326">
        <f>'7. Medidas b) i)'!S54</f>
        <v>0</v>
      </c>
      <c r="M82" s="326">
        <f>'7. Medidas b) i)'!T54</f>
        <v>0</v>
      </c>
      <c r="N82" s="326">
        <f>'7. Medidas b) i)'!U54</f>
        <v>0</v>
      </c>
      <c r="O82" s="326">
        <f>'7. Medidas b) i)'!V54</f>
        <v>0</v>
      </c>
      <c r="P82" s="326">
        <f>'7. Medidas b) i)'!W54</f>
        <v>0</v>
      </c>
      <c r="Q82" s="326">
        <f>'7. Medidas b) i)'!X54</f>
        <v>0</v>
      </c>
      <c r="R82" s="326">
        <f>'7. Medidas b) i)'!Y54</f>
        <v>0</v>
      </c>
      <c r="S82" s="326">
        <f>'7. Medidas b) i)'!Z54</f>
        <v>0</v>
      </c>
      <c r="T82" s="326">
        <f>'7. Medidas b) i)'!AA54</f>
        <v>0</v>
      </c>
      <c r="U82" s="326">
        <f>'7. Medidas b) i)'!AB54</f>
        <v>0</v>
      </c>
      <c r="V82" s="326">
        <f>'7. Medidas b) i)'!AC54</f>
        <v>0</v>
      </c>
      <c r="W82" s="326">
        <f>'7. Medidas b) i)'!AD54</f>
        <v>0</v>
      </c>
      <c r="X82" s="326">
        <f>'7. Medidas b) i)'!AE54</f>
        <v>0</v>
      </c>
      <c r="Y82" s="326">
        <f>'7. Medidas b) i)'!AF54</f>
        <v>0</v>
      </c>
      <c r="Z82" s="326">
        <f>'7. Medidas b) i)'!AG54</f>
        <v>0</v>
      </c>
      <c r="AA82" s="326">
        <f>'7. Medidas b) i)'!AH54</f>
        <v>0</v>
      </c>
      <c r="AB82" s="326">
        <f>'7. Medidas b) i)'!AI54</f>
        <v>0</v>
      </c>
      <c r="AC82" s="327">
        <f t="shared" si="8"/>
        <v>0</v>
      </c>
    </row>
    <row r="83" spans="2:29" ht="16.5" customHeight="1" x14ac:dyDescent="0.25">
      <c r="B83" s="131"/>
      <c r="C83" s="189" t="s">
        <v>192</v>
      </c>
      <c r="D83" s="325">
        <f>'8. Medidas b) ii)'!J56</f>
        <v>0</v>
      </c>
      <c r="E83" s="326">
        <f>'8. Medidas b) ii)'!K56</f>
        <v>0</v>
      </c>
      <c r="F83" s="326">
        <f>'8. Medidas b) ii)'!L56</f>
        <v>0</v>
      </c>
      <c r="G83" s="326">
        <f>'8. Medidas b) ii)'!M56</f>
        <v>0</v>
      </c>
      <c r="H83" s="326">
        <f>'8. Medidas b) ii)'!N56</f>
        <v>0</v>
      </c>
      <c r="I83" s="326">
        <f>'8. Medidas b) ii)'!O56</f>
        <v>0</v>
      </c>
      <c r="J83" s="326">
        <f>'8. Medidas b) ii)'!P56</f>
        <v>0</v>
      </c>
      <c r="K83" s="326">
        <f>'8. Medidas b) ii)'!Q56</f>
        <v>0</v>
      </c>
      <c r="L83" s="326">
        <f>'8. Medidas b) ii)'!R56</f>
        <v>0</v>
      </c>
      <c r="M83" s="326">
        <f>'8. Medidas b) ii)'!S56</f>
        <v>0</v>
      </c>
      <c r="N83" s="326">
        <f>'8. Medidas b) ii)'!T56</f>
        <v>0</v>
      </c>
      <c r="O83" s="326">
        <f>'8. Medidas b) ii)'!U56</f>
        <v>0</v>
      </c>
      <c r="P83" s="326">
        <f>'8. Medidas b) ii)'!V56</f>
        <v>0</v>
      </c>
      <c r="Q83" s="326">
        <f>'8. Medidas b) ii)'!W56</f>
        <v>0</v>
      </c>
      <c r="R83" s="326">
        <f>'8. Medidas b) ii)'!X56</f>
        <v>0</v>
      </c>
      <c r="S83" s="326">
        <f>'8. Medidas b) ii)'!Y56</f>
        <v>0</v>
      </c>
      <c r="T83" s="326">
        <f>'8. Medidas b) ii)'!Z56</f>
        <v>0</v>
      </c>
      <c r="U83" s="326">
        <f>'8. Medidas b) ii)'!AA56</f>
        <v>0</v>
      </c>
      <c r="V83" s="326">
        <f>'8. Medidas b) ii)'!AB56</f>
        <v>0</v>
      </c>
      <c r="W83" s="326">
        <f>'8. Medidas b) ii)'!AC56</f>
        <v>0</v>
      </c>
      <c r="X83" s="326">
        <f>'8. Medidas b) ii)'!AD56</f>
        <v>0</v>
      </c>
      <c r="Y83" s="326">
        <f>'8. Medidas b) ii)'!AE56</f>
        <v>0</v>
      </c>
      <c r="Z83" s="326">
        <f>'8. Medidas b) ii)'!AF56</f>
        <v>0</v>
      </c>
      <c r="AA83" s="326">
        <f>'8. Medidas b) ii)'!AG56</f>
        <v>0</v>
      </c>
      <c r="AB83" s="326">
        <f>'8. Medidas b) ii)'!AH56</f>
        <v>0</v>
      </c>
      <c r="AC83" s="327">
        <f t="shared" si="8"/>
        <v>0</v>
      </c>
    </row>
    <row r="84" spans="2:29" ht="16.5" customHeight="1" thickBot="1" x14ac:dyDescent="0.3">
      <c r="B84" s="131"/>
      <c r="C84" s="192" t="s">
        <v>113</v>
      </c>
      <c r="D84" s="328">
        <f t="shared" ref="D84:AB84" si="9">SUM(D77:D83)</f>
        <v>0</v>
      </c>
      <c r="E84" s="329">
        <f t="shared" si="9"/>
        <v>0</v>
      </c>
      <c r="F84" s="329">
        <f t="shared" si="9"/>
        <v>0</v>
      </c>
      <c r="G84" s="329">
        <f t="shared" si="9"/>
        <v>0</v>
      </c>
      <c r="H84" s="329">
        <f t="shared" si="9"/>
        <v>0</v>
      </c>
      <c r="I84" s="329">
        <f t="shared" si="9"/>
        <v>0</v>
      </c>
      <c r="J84" s="329">
        <f t="shared" si="9"/>
        <v>0</v>
      </c>
      <c r="K84" s="329">
        <f t="shared" si="9"/>
        <v>0</v>
      </c>
      <c r="L84" s="329">
        <f t="shared" si="9"/>
        <v>0</v>
      </c>
      <c r="M84" s="329">
        <f t="shared" si="9"/>
        <v>0</v>
      </c>
      <c r="N84" s="329">
        <f t="shared" si="9"/>
        <v>0</v>
      </c>
      <c r="O84" s="329">
        <f t="shared" si="9"/>
        <v>0</v>
      </c>
      <c r="P84" s="329">
        <f t="shared" si="9"/>
        <v>0</v>
      </c>
      <c r="Q84" s="329">
        <f t="shared" si="9"/>
        <v>0</v>
      </c>
      <c r="R84" s="329">
        <f t="shared" si="9"/>
        <v>0</v>
      </c>
      <c r="S84" s="329">
        <f t="shared" si="9"/>
        <v>0</v>
      </c>
      <c r="T84" s="329">
        <f t="shared" si="9"/>
        <v>0</v>
      </c>
      <c r="U84" s="329">
        <f t="shared" si="9"/>
        <v>0</v>
      </c>
      <c r="V84" s="329">
        <f t="shared" si="9"/>
        <v>0</v>
      </c>
      <c r="W84" s="329">
        <f t="shared" si="9"/>
        <v>0</v>
      </c>
      <c r="X84" s="329">
        <f t="shared" si="9"/>
        <v>0</v>
      </c>
      <c r="Y84" s="329">
        <f t="shared" si="9"/>
        <v>0</v>
      </c>
      <c r="Z84" s="329">
        <f t="shared" si="9"/>
        <v>0</v>
      </c>
      <c r="AA84" s="329">
        <f t="shared" si="9"/>
        <v>0</v>
      </c>
      <c r="AB84" s="329">
        <f t="shared" si="9"/>
        <v>0</v>
      </c>
      <c r="AC84" s="330">
        <f t="shared" ref="AC84" si="10">SUM(AC77:AC83)</f>
        <v>0</v>
      </c>
    </row>
    <row r="85" spans="2:29" ht="16.5" customHeight="1" thickBot="1" x14ac:dyDescent="0.3">
      <c r="B85" s="133"/>
      <c r="C85" s="134"/>
      <c r="D85" s="134"/>
      <c r="E85" s="134"/>
      <c r="F85" s="134"/>
      <c r="G85" s="134"/>
      <c r="H85" s="134"/>
      <c r="I85" s="134"/>
      <c r="J85" s="134"/>
      <c r="K85" s="134"/>
      <c r="L85" s="134"/>
      <c r="M85" s="135"/>
      <c r="N85" s="136"/>
      <c r="O85" s="136"/>
      <c r="P85" s="136"/>
      <c r="Q85" s="136"/>
      <c r="R85" s="136"/>
      <c r="S85" s="136"/>
      <c r="T85" s="136"/>
      <c r="U85" s="136"/>
      <c r="V85" s="136"/>
      <c r="W85" s="136"/>
      <c r="X85" s="136"/>
      <c r="Y85" s="136"/>
      <c r="Z85" s="136"/>
      <c r="AA85" s="136"/>
      <c r="AB85" s="136"/>
      <c r="AC85" s="137"/>
    </row>
    <row r="86" spans="2:29" x14ac:dyDescent="0.25">
      <c r="C86" s="674" t="str">
        <f>'1. Identificação Ben. Oper.'!D10&amp;"/// "&amp;'1. Identificação Ben. Oper.'!D12&amp;" /// "&amp;'1. Identificação Ben. Oper.'!D11</f>
        <v xml:space="preserve">(atribuído pelo Balcão 2020 após submissão):///  /// </v>
      </c>
    </row>
  </sheetData>
  <sheetProtection algorithmName="SHA-512" hashValue="+MipDPidBy1Vgz20lxV+7tpGTOYfhKgLEuJoD/ioJZ2218vKc3PXBnfEON1sO0JDGUf58WYNE0Uszwzy6MnHsQ==" saltValue="p05hgKjz87PkgRR2pEA1Zw==" spinCount="100000" sheet="1" objects="1" scenarios="1"/>
  <mergeCells count="32">
    <mergeCell ref="AD62:AD63"/>
    <mergeCell ref="E41:F41"/>
    <mergeCell ref="E42:F42"/>
    <mergeCell ref="E43:F43"/>
    <mergeCell ref="E40:G40"/>
    <mergeCell ref="E55:F55"/>
    <mergeCell ref="E48:G48"/>
    <mergeCell ref="E53:F53"/>
    <mergeCell ref="E54:F54"/>
    <mergeCell ref="E50:F50"/>
    <mergeCell ref="J39:O41"/>
    <mergeCell ref="D74:AC74"/>
    <mergeCell ref="D60:AC60"/>
    <mergeCell ref="C11:D11"/>
    <mergeCell ref="C9:G9"/>
    <mergeCell ref="C36:G36"/>
    <mergeCell ref="C16:G16"/>
    <mergeCell ref="C53:D53"/>
    <mergeCell ref="F23:F27"/>
    <mergeCell ref="C48:D48"/>
    <mergeCell ref="E49:F49"/>
    <mergeCell ref="C47:G47"/>
    <mergeCell ref="C40:D40"/>
    <mergeCell ref="J11:O11"/>
    <mergeCell ref="J16:M16"/>
    <mergeCell ref="N16:O16"/>
    <mergeCell ref="J37:O38"/>
    <mergeCell ref="K31:K36"/>
    <mergeCell ref="L31:L36"/>
    <mergeCell ref="M31:M36"/>
    <mergeCell ref="N31:N36"/>
    <mergeCell ref="O31:O36"/>
  </mergeCells>
  <conditionalFormatting sqref="D72:AB72">
    <cfRule type="cellIs" dxfId="20" priority="18" operator="equal">
      <formula>0</formula>
    </cfRule>
  </conditionalFormatting>
  <conditionalFormatting sqref="AC71">
    <cfRule type="cellIs" dxfId="19" priority="15" operator="equal">
      <formula>0</formula>
    </cfRule>
  </conditionalFormatting>
  <conditionalFormatting sqref="D71:AB71">
    <cfRule type="cellIs" dxfId="18" priority="13" operator="equal">
      <formula>0</formula>
    </cfRule>
  </conditionalFormatting>
  <conditionalFormatting sqref="K30:O30">
    <cfRule type="containsText" dxfId="17" priority="8" operator="containsText" text="ERRO">
      <formula>NOT(ISERROR(SEARCH("ERRO",K30)))</formula>
    </cfRule>
  </conditionalFormatting>
  <conditionalFormatting sqref="E11">
    <cfRule type="containsText" dxfId="16" priority="6" operator="containsText" text="Erro nas economias de energia">
      <formula>NOT(ISERROR(SEARCH("Erro nas economias de energia",E11)))</formula>
    </cfRule>
    <cfRule type="expression" dxfId="15" priority="7">
      <formula>$E$11="Não"</formula>
    </cfRule>
  </conditionalFormatting>
  <conditionalFormatting sqref="K31:O36">
    <cfRule type="notContainsBlanks" dxfId="14" priority="3">
      <formula>LEN(TRIM(K31))&gt;0</formula>
    </cfRule>
  </conditionalFormatting>
  <conditionalFormatting sqref="N16">
    <cfRule type="containsText" dxfId="13" priority="1" operator="containsText" text="Erro nas economias de energia">
      <formula>NOT(ISERROR(SEARCH("Erro nas economias de energia",N16)))</formula>
    </cfRule>
    <cfRule type="expression" dxfId="12" priority="2">
      <formula>$E$11="Não"</formula>
    </cfRule>
  </conditionalFormatting>
  <hyperlinks>
    <hyperlink ref="C53:D53" location="'14. PlanoReemb'!Área_de_Impressão" display="'14. PlanoReemb'!Área_de_Impressão" xr:uid="{00000000-0004-0000-0E00-000000000000}"/>
    <hyperlink ref="J2" location="'0.Ajuda'!A1" display="Ajuda" xr:uid="{00000000-0004-0000-0E00-000001000000}"/>
    <hyperlink ref="J4" location="Home!A1" display="Home" xr:uid="{00000000-0004-0000-0E00-000002000000}"/>
    <hyperlink ref="J6" location="'AP.2. Quadro de Despesa'!A1" display="Quadro de Despesa" xr:uid="{00000000-0004-0000-0E00-000003000000}"/>
    <hyperlink ref="J8" location="'11. Resumo e Forma de Financ.'!A1" display="Resumo da Operação" xr:uid="{00000000-0004-0000-0E00-000004000000}"/>
  </hyperlinks>
  <pageMargins left="0.7" right="0.7" top="0.75" bottom="0.75" header="0.3" footer="0.3"/>
  <pageSetup paperSize="9" scale="25" orientation="landscape"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D86"/>
  <sheetViews>
    <sheetView showGridLines="0" zoomScale="70" zoomScaleNormal="70" workbookViewId="0">
      <selection activeCell="J8" sqref="J8"/>
    </sheetView>
  </sheetViews>
  <sheetFormatPr defaultColWidth="9.140625" defaultRowHeight="15" x14ac:dyDescent="0.25"/>
  <cols>
    <col min="1" max="1" width="9.140625" style="183"/>
    <col min="2" max="2" width="6.7109375" style="183" customWidth="1"/>
    <col min="3" max="3" width="35.42578125" style="183" customWidth="1"/>
    <col min="4" max="4" width="23.5703125" style="183" customWidth="1"/>
    <col min="5" max="5" width="23" style="183" customWidth="1"/>
    <col min="6" max="6" width="18.7109375" style="183" customWidth="1"/>
    <col min="7" max="7" width="18.5703125" style="183" customWidth="1"/>
    <col min="8" max="9" width="13.7109375" style="183" customWidth="1"/>
    <col min="10" max="10" width="34.140625" style="183" customWidth="1"/>
    <col min="11" max="11" width="17.7109375" style="183" customWidth="1"/>
    <col min="12" max="12" width="18.140625" style="183" customWidth="1"/>
    <col min="13" max="13" width="19.5703125" style="183" customWidth="1"/>
    <col min="14" max="14" width="18.42578125" style="183" customWidth="1"/>
    <col min="15" max="15" width="16.85546875" style="183" customWidth="1"/>
    <col min="16" max="28" width="13.7109375" style="183" customWidth="1"/>
    <col min="29" max="29" width="16.85546875" style="183" customWidth="1"/>
    <col min="30" max="30" width="14" style="183" customWidth="1"/>
    <col min="31" max="16384" width="9.140625" style="183"/>
  </cols>
  <sheetData>
    <row r="2" spans="2:16" ht="24.75" customHeight="1" x14ac:dyDescent="0.25">
      <c r="J2" s="867" t="s">
        <v>359</v>
      </c>
    </row>
    <row r="3" spans="2:16" ht="24.75" customHeight="1" x14ac:dyDescent="0.25">
      <c r="J3" s="509"/>
    </row>
    <row r="4" spans="2:16" ht="24.75" customHeight="1" x14ac:dyDescent="0.25">
      <c r="J4" s="868" t="s">
        <v>562</v>
      </c>
    </row>
    <row r="5" spans="2:16" ht="24.75" customHeight="1" x14ac:dyDescent="0.25">
      <c r="J5" s="509"/>
    </row>
    <row r="6" spans="2:16" ht="24.75" customHeight="1" x14ac:dyDescent="0.25">
      <c r="B6" s="577" t="s">
        <v>611</v>
      </c>
      <c r="D6" s="577"/>
      <c r="E6" s="114"/>
      <c r="F6" s="114"/>
      <c r="J6" s="868" t="s">
        <v>535</v>
      </c>
    </row>
    <row r="7" spans="2:16" ht="24.75" customHeight="1" thickBot="1" x14ac:dyDescent="0.3">
      <c r="B7" s="114"/>
      <c r="C7" s="642"/>
      <c r="D7" s="642"/>
      <c r="E7" s="114"/>
      <c r="F7" s="114"/>
      <c r="J7" s="509"/>
    </row>
    <row r="8" spans="2:16" ht="24.75" customHeight="1" x14ac:dyDescent="0.25">
      <c r="B8" s="246"/>
      <c r="C8" s="575"/>
      <c r="D8" s="575"/>
      <c r="E8" s="106"/>
      <c r="F8" s="106"/>
      <c r="G8" s="106"/>
      <c r="H8" s="247"/>
      <c r="J8" s="868" t="s">
        <v>552</v>
      </c>
    </row>
    <row r="9" spans="2:16" ht="53.25" customHeight="1" x14ac:dyDescent="0.25">
      <c r="B9" s="248"/>
      <c r="C9" s="1823" t="s">
        <v>294</v>
      </c>
      <c r="D9" s="1823"/>
      <c r="E9" s="1823"/>
      <c r="F9" s="1823"/>
      <c r="G9" s="1823"/>
      <c r="H9" s="249"/>
    </row>
    <row r="10" spans="2:16" ht="12.75" customHeight="1" thickBot="1" x14ac:dyDescent="0.3">
      <c r="B10" s="248"/>
      <c r="C10" s="145"/>
      <c r="F10" s="114"/>
      <c r="G10" s="114"/>
      <c r="H10" s="249"/>
    </row>
    <row r="11" spans="2:16" ht="36.75" customHeight="1" thickBot="1" x14ac:dyDescent="0.3">
      <c r="B11" s="248"/>
      <c r="C11" s="1821" t="s">
        <v>388</v>
      </c>
      <c r="D11" s="1822"/>
      <c r="E11" s="1474" t="str">
        <f>IF(F11=0,"",IF(F11&gt;=30%,"Sim","Não"))</f>
        <v/>
      </c>
      <c r="F11" s="687">
        <f>'AP.5. Critérios de seleção e MP'!J12</f>
        <v>0</v>
      </c>
      <c r="G11" s="114"/>
      <c r="H11" s="249"/>
      <c r="J11" s="1558" t="str">
        <f>IF(E11="Erro nas economias de energia","Obs: 
- Caso surja a informação 'Erro nas economias de energia' na análise da Elegilbilidade da Operação (à esquerda), considerar por favor a tabela resumo da Redução do consumo de energia, bem como as informações e observações em baixo referidas.","")</f>
        <v/>
      </c>
      <c r="K11" s="1558"/>
      <c r="L11" s="1558"/>
      <c r="M11" s="1558"/>
      <c r="N11" s="1558"/>
      <c r="O11" s="1836"/>
      <c r="P11" s="114"/>
    </row>
    <row r="12" spans="2:16" ht="18" customHeight="1" thickBot="1" x14ac:dyDescent="0.3">
      <c r="B12" s="259"/>
      <c r="C12" s="576"/>
      <c r="D12" s="576"/>
      <c r="E12" s="136"/>
      <c r="F12" s="136"/>
      <c r="G12" s="136"/>
      <c r="H12" s="137"/>
      <c r="J12" s="1475"/>
    </row>
    <row r="13" spans="2:16" ht="13.5" customHeight="1" x14ac:dyDescent="0.25">
      <c r="B13" s="246"/>
      <c r="C13" s="106"/>
      <c r="D13" s="106"/>
      <c r="E13" s="106"/>
      <c r="F13" s="106"/>
      <c r="G13" s="106"/>
      <c r="H13" s="247"/>
      <c r="I13" s="246"/>
      <c r="J13" s="1476"/>
      <c r="K13" s="106"/>
      <c r="L13" s="106"/>
      <c r="M13" s="106"/>
      <c r="N13" s="106"/>
      <c r="O13" s="106"/>
      <c r="P13" s="247"/>
    </row>
    <row r="14" spans="2:16" ht="19.5" customHeight="1" x14ac:dyDescent="0.3">
      <c r="B14" s="248"/>
      <c r="C14" s="114"/>
      <c r="D14" s="579" t="s">
        <v>369</v>
      </c>
      <c r="E14" s="114"/>
      <c r="F14" s="114"/>
      <c r="G14" s="114"/>
      <c r="H14" s="249"/>
      <c r="I14" s="248"/>
      <c r="J14" s="1475"/>
      <c r="K14" s="114"/>
      <c r="L14" s="114"/>
      <c r="M14" s="114"/>
      <c r="N14" s="114"/>
      <c r="O14" s="114"/>
      <c r="P14" s="249"/>
    </row>
    <row r="15" spans="2:16" ht="13.5" customHeight="1" thickBot="1" x14ac:dyDescent="0.3">
      <c r="B15" s="248"/>
      <c r="C15" s="114"/>
      <c r="D15" s="114"/>
      <c r="E15" s="114"/>
      <c r="F15" s="114"/>
      <c r="G15" s="114"/>
      <c r="H15" s="249"/>
      <c r="I15" s="248"/>
      <c r="J15" s="114"/>
      <c r="K15" s="114"/>
      <c r="L15" s="114"/>
      <c r="M15" s="114"/>
      <c r="N15" s="114"/>
      <c r="O15" s="114"/>
      <c r="P15" s="249"/>
    </row>
    <row r="16" spans="2:16" ht="41.25" customHeight="1" thickBot="1" x14ac:dyDescent="0.3">
      <c r="B16" s="248"/>
      <c r="C16" s="1825" t="s">
        <v>370</v>
      </c>
      <c r="D16" s="1825"/>
      <c r="E16" s="1825"/>
      <c r="F16" s="1825"/>
      <c r="G16" s="1825"/>
      <c r="H16" s="249"/>
      <c r="I16" s="248"/>
      <c r="J16" s="1837" t="s">
        <v>699</v>
      </c>
      <c r="K16" s="1838"/>
      <c r="L16" s="1838"/>
      <c r="M16" s="1839"/>
      <c r="N16" s="1840" t="str">
        <f>IF(OR(K30="ERRO",L30="ERRO",M30="ERRO",N30="ERRO",O30="ERRO"),"Erro nas economias de energia",IF(F11=0,"","OK"))</f>
        <v/>
      </c>
      <c r="O16" s="1841"/>
      <c r="P16" s="249"/>
    </row>
    <row r="17" spans="2:16" ht="24.75" hidden="1" customHeight="1" thickBot="1" x14ac:dyDescent="0.3">
      <c r="B17" s="248"/>
      <c r="C17" s="114"/>
      <c r="D17" s="114"/>
      <c r="E17" s="114"/>
      <c r="F17" s="114"/>
      <c r="G17" s="114"/>
      <c r="H17" s="249"/>
      <c r="I17" s="248"/>
      <c r="J17" s="114"/>
      <c r="K17" s="114"/>
      <c r="L17" s="114"/>
      <c r="M17" s="114"/>
      <c r="N17" s="114"/>
      <c r="O17" s="114"/>
      <c r="P17" s="249"/>
    </row>
    <row r="18" spans="2:16" ht="31.5" hidden="1" customHeight="1" thickBot="1" x14ac:dyDescent="0.3">
      <c r="B18" s="248"/>
      <c r="C18" s="278" t="s">
        <v>194</v>
      </c>
      <c r="D18" s="477">
        <f>D30</f>
        <v>0</v>
      </c>
      <c r="E18" s="114"/>
      <c r="F18" s="114"/>
      <c r="G18" s="114"/>
      <c r="H18" s="249"/>
      <c r="I18" s="1477"/>
      <c r="J18" s="114"/>
      <c r="K18" s="114"/>
      <c r="L18" s="114"/>
      <c r="M18" s="114"/>
      <c r="N18" s="114"/>
      <c r="O18" s="114"/>
      <c r="P18" s="249"/>
    </row>
    <row r="19" spans="2:16" ht="15" customHeight="1" x14ac:dyDescent="0.25">
      <c r="B19" s="248"/>
      <c r="C19" s="114"/>
      <c r="D19" s="114"/>
      <c r="E19" s="114"/>
      <c r="F19" s="114"/>
      <c r="G19" s="114"/>
      <c r="H19" s="249"/>
      <c r="I19" s="1477"/>
      <c r="J19" s="114"/>
      <c r="K19" s="114"/>
      <c r="L19" s="114"/>
      <c r="M19" s="114"/>
      <c r="N19" s="114"/>
      <c r="O19" s="114"/>
      <c r="P19" s="249"/>
    </row>
    <row r="20" spans="2:16" ht="33" customHeight="1" thickBot="1" x14ac:dyDescent="0.3">
      <c r="B20" s="248"/>
      <c r="C20" s="114"/>
      <c r="D20" s="64" t="s">
        <v>365</v>
      </c>
      <c r="E20" s="62" t="s">
        <v>366</v>
      </c>
      <c r="F20" s="61" t="s">
        <v>367</v>
      </c>
      <c r="G20" s="62" t="s">
        <v>368</v>
      </c>
      <c r="H20" s="249"/>
      <c r="I20" s="1477"/>
      <c r="J20" s="17" t="s">
        <v>8</v>
      </c>
      <c r="K20" s="18" t="str">
        <f>'1. Identificação Ben. Oper.'!D44</f>
        <v>Energia Elétrica</v>
      </c>
      <c r="L20" s="18" t="str">
        <f>'1. Identificação Ben. Oper.'!E44</f>
        <v>Gás Natural</v>
      </c>
      <c r="M20" s="18" t="str">
        <f>'1. Identificação Ben. Oper.'!F44</f>
        <v/>
      </c>
      <c r="N20" s="18" t="str">
        <f>'1. Identificação Ben. Oper.'!G44</f>
        <v/>
      </c>
      <c r="O20" s="18" t="str">
        <f>'1. Identificação Ben. Oper.'!H44</f>
        <v/>
      </c>
      <c r="P20" s="249"/>
    </row>
    <row r="21" spans="2:16" x14ac:dyDescent="0.25">
      <c r="B21" s="248"/>
      <c r="C21" s="236" t="s">
        <v>186</v>
      </c>
      <c r="D21" s="442">
        <f>'2. Medidas a) i)'!E37</f>
        <v>0</v>
      </c>
      <c r="E21" s="436">
        <f>'2. Medidas a) i)'!E38</f>
        <v>0</v>
      </c>
      <c r="F21" s="436">
        <f>'2. Medidas a) i)'!E39</f>
        <v>0</v>
      </c>
      <c r="G21" s="436">
        <f>'2. Medidas a) i)'!E40</f>
        <v>0</v>
      </c>
      <c r="H21" s="249"/>
      <c r="I21" s="1477"/>
      <c r="J21" s="1472" t="s">
        <v>186</v>
      </c>
      <c r="K21" s="1473">
        <f>'2. Medidas a) i)'!J36</f>
        <v>0</v>
      </c>
      <c r="L21" s="1473">
        <f>'2. Medidas a) i)'!K36</f>
        <v>0</v>
      </c>
      <c r="M21" s="1473">
        <f>'2. Medidas a) i)'!L36</f>
        <v>0</v>
      </c>
      <c r="N21" s="1473">
        <f>'2. Medidas a) i)'!M36</f>
        <v>0</v>
      </c>
      <c r="O21" s="1473">
        <f>'2. Medidas a) i)'!N36</f>
        <v>0</v>
      </c>
      <c r="P21" s="249"/>
    </row>
    <row r="22" spans="2:16" x14ac:dyDescent="0.25">
      <c r="B22" s="248"/>
      <c r="C22" s="237" t="s">
        <v>187</v>
      </c>
      <c r="D22" s="437">
        <f>'3. Medidas a) ii)'!E36</f>
        <v>0</v>
      </c>
      <c r="E22" s="437">
        <f>'3. Medidas a) ii)'!E37</f>
        <v>0</v>
      </c>
      <c r="F22" s="437">
        <f>'3. Medidas a) ii)'!E38</f>
        <v>0</v>
      </c>
      <c r="G22" s="437">
        <f>'3. Medidas a) ii)'!E39</f>
        <v>0</v>
      </c>
      <c r="H22" s="249"/>
      <c r="I22" s="1477"/>
      <c r="J22" s="1472" t="s">
        <v>187</v>
      </c>
      <c r="K22" s="1473">
        <f>'3. Medidas a) ii)'!J35</f>
        <v>0</v>
      </c>
      <c r="L22" s="1473">
        <f>'3. Medidas a) ii)'!K35</f>
        <v>0</v>
      </c>
      <c r="M22" s="1473">
        <f>'3. Medidas a) ii)'!L35</f>
        <v>0</v>
      </c>
      <c r="N22" s="1473">
        <f>'3. Medidas a) ii)'!M35</f>
        <v>0</v>
      </c>
      <c r="O22" s="1473">
        <f>'3. Medidas a) ii)'!N35</f>
        <v>0</v>
      </c>
      <c r="P22" s="249"/>
    </row>
    <row r="23" spans="2:16" ht="15.75" customHeight="1" x14ac:dyDescent="0.25">
      <c r="B23" s="248"/>
      <c r="C23" s="237" t="s">
        <v>190</v>
      </c>
      <c r="D23" s="437">
        <f>'4. Medidas a) iii)'!E24</f>
        <v>0</v>
      </c>
      <c r="E23" s="437">
        <f>'4. Medidas a) iii)'!E25</f>
        <v>0</v>
      </c>
      <c r="F23" s="1828" t="s">
        <v>111</v>
      </c>
      <c r="G23" s="437">
        <f>'4. Medidas a) iii)'!E26</f>
        <v>0</v>
      </c>
      <c r="H23" s="249"/>
      <c r="I23" s="1477"/>
      <c r="J23" s="1472" t="s">
        <v>190</v>
      </c>
      <c r="K23" s="1473">
        <f>'4. Medidas a) iii)'!K23</f>
        <v>0</v>
      </c>
      <c r="L23" s="1473">
        <f>'4. Medidas a) iii)'!L23</f>
        <v>0</v>
      </c>
      <c r="M23" s="1473">
        <f>'4. Medidas a) iii)'!M23</f>
        <v>0</v>
      </c>
      <c r="N23" s="1473">
        <f>'4. Medidas a) iii)'!N23</f>
        <v>0</v>
      </c>
      <c r="O23" s="1473">
        <f>'4. Medidas a) iii)'!O23</f>
        <v>0</v>
      </c>
      <c r="P23" s="249"/>
    </row>
    <row r="24" spans="2:16" x14ac:dyDescent="0.25">
      <c r="B24" s="248"/>
      <c r="C24" s="237" t="s">
        <v>188</v>
      </c>
      <c r="D24" s="437">
        <f>'5. Medidas a) iv)'!E19</f>
        <v>0</v>
      </c>
      <c r="E24" s="437">
        <f>'5. Medidas a) iv)'!E20</f>
        <v>0</v>
      </c>
      <c r="F24" s="1829"/>
      <c r="G24" s="437">
        <f>'5. Medidas a) iv)'!E21</f>
        <v>0</v>
      </c>
      <c r="H24" s="249"/>
      <c r="I24" s="1477"/>
      <c r="J24" s="1472" t="s">
        <v>188</v>
      </c>
      <c r="K24" s="1473">
        <f>'5. Medidas a) iv)'!K18</f>
        <v>0</v>
      </c>
      <c r="L24" s="1473">
        <f>'5. Medidas a) iv)'!L18</f>
        <v>0</v>
      </c>
      <c r="M24" s="1473">
        <f>'5. Medidas a) iv)'!M18</f>
        <v>0</v>
      </c>
      <c r="N24" s="1473">
        <f>'5. Medidas a) iv)'!N18</f>
        <v>0</v>
      </c>
      <c r="O24" s="1473">
        <f>'5. Medidas a) iv)'!O18</f>
        <v>0</v>
      </c>
      <c r="P24" s="249"/>
    </row>
    <row r="25" spans="2:16" ht="15.75" customHeight="1" x14ac:dyDescent="0.25">
      <c r="B25" s="248"/>
      <c r="C25" s="237" t="s">
        <v>189</v>
      </c>
      <c r="D25" s="438">
        <f>'6. Medidas a) v)'!E24</f>
        <v>0</v>
      </c>
      <c r="E25" s="438">
        <f>'6. Medidas a) v)'!E25</f>
        <v>0</v>
      </c>
      <c r="F25" s="1829"/>
      <c r="G25" s="438">
        <f>'6. Medidas a) v)'!E26</f>
        <v>0</v>
      </c>
      <c r="H25" s="249"/>
      <c r="I25" s="1477"/>
      <c r="J25" s="1472" t="s">
        <v>189</v>
      </c>
      <c r="K25" s="1473">
        <f>'6. Medidas a) v)'!J22</f>
        <v>0</v>
      </c>
      <c r="L25" s="1473">
        <f>'6. Medidas a) v)'!K22</f>
        <v>0</v>
      </c>
      <c r="M25" s="1473">
        <f>'6. Medidas a) v)'!L22</f>
        <v>0</v>
      </c>
      <c r="N25" s="1473">
        <f>'6. Medidas a) v)'!M22</f>
        <v>0</v>
      </c>
      <c r="O25" s="1473">
        <f>'6. Medidas a) v)'!N22</f>
        <v>0</v>
      </c>
      <c r="P25" s="249"/>
    </row>
    <row r="26" spans="2:16" s="142" customFormat="1" ht="15.75" customHeight="1" x14ac:dyDescent="0.25">
      <c r="B26" s="146"/>
      <c r="C26" s="238" t="s">
        <v>191</v>
      </c>
      <c r="D26" s="439">
        <f>'7. Medidas b) i)'!E23</f>
        <v>0</v>
      </c>
      <c r="E26" s="439">
        <f>'7. Medidas b) i)'!E24</f>
        <v>0</v>
      </c>
      <c r="F26" s="1829"/>
      <c r="G26" s="439">
        <f>'7. Medidas b) i)'!E25</f>
        <v>0</v>
      </c>
      <c r="H26" s="249"/>
      <c r="I26" s="1477"/>
      <c r="J26" s="1472" t="s">
        <v>191</v>
      </c>
      <c r="K26" s="1473">
        <f>'7. Medidas b) i)'!K22</f>
        <v>0</v>
      </c>
      <c r="L26" s="1473">
        <f>'7. Medidas b) i)'!L22</f>
        <v>0</v>
      </c>
      <c r="M26" s="1473">
        <f>'7. Medidas b) i)'!M22</f>
        <v>0</v>
      </c>
      <c r="N26" s="1473">
        <f>'7. Medidas b) i)'!N22</f>
        <v>0</v>
      </c>
      <c r="O26" s="1473">
        <f>'7. Medidas b) i)'!O22</f>
        <v>0</v>
      </c>
      <c r="P26" s="253"/>
    </row>
    <row r="27" spans="2:16" s="142" customFormat="1" ht="15" customHeight="1" x14ac:dyDescent="0.25">
      <c r="B27" s="146"/>
      <c r="C27" s="314" t="s">
        <v>192</v>
      </c>
      <c r="D27" s="439">
        <f>'8. Medidas b) ii)'!E24</f>
        <v>0</v>
      </c>
      <c r="E27" s="439">
        <f>'8. Medidas b) ii)'!E26</f>
        <v>0</v>
      </c>
      <c r="F27" s="1830"/>
      <c r="G27" s="439">
        <f>'8. Medidas b) ii)'!E28</f>
        <v>0</v>
      </c>
      <c r="H27" s="249"/>
      <c r="I27" s="1477"/>
      <c r="J27" s="1472" t="s">
        <v>192</v>
      </c>
      <c r="K27" s="1473">
        <f>'8. Medidas b) ii)'!J23</f>
        <v>0</v>
      </c>
      <c r="L27" s="1473">
        <v>0</v>
      </c>
      <c r="M27" s="1473">
        <v>0</v>
      </c>
      <c r="N27" s="1473">
        <v>0</v>
      </c>
      <c r="O27" s="1473">
        <v>0</v>
      </c>
      <c r="P27" s="253"/>
    </row>
    <row r="28" spans="2:16" s="142" customFormat="1" ht="27" customHeight="1" thickBot="1" x14ac:dyDescent="0.3">
      <c r="B28" s="146"/>
      <c r="C28" s="239" t="s">
        <v>193</v>
      </c>
      <c r="D28" s="440">
        <f>'9. Medidas c)'!F29</f>
        <v>0</v>
      </c>
      <c r="E28" s="440">
        <f>'9. Medidas c)'!F30</f>
        <v>0</v>
      </c>
      <c r="F28" s="440">
        <f>'9. Medidas c)'!F31</f>
        <v>0</v>
      </c>
      <c r="G28" s="440">
        <f>'9. Medidas c)'!F32</f>
        <v>0</v>
      </c>
      <c r="H28" s="249"/>
      <c r="I28" s="1477"/>
      <c r="J28" s="1498" t="s">
        <v>689</v>
      </c>
      <c r="K28" s="1499">
        <f>SUM(K21:K27)</f>
        <v>0</v>
      </c>
      <c r="L28" s="1499">
        <f t="shared" ref="L28:O28" si="0">SUM(L21:L27)</f>
        <v>0</v>
      </c>
      <c r="M28" s="1499">
        <f t="shared" si="0"/>
        <v>0</v>
      </c>
      <c r="N28" s="1499">
        <f t="shared" si="0"/>
        <v>0</v>
      </c>
      <c r="O28" s="1499">
        <f t="shared" si="0"/>
        <v>0</v>
      </c>
      <c r="P28" s="253"/>
    </row>
    <row r="29" spans="2:16" s="142" customFormat="1" ht="45.75" thickBot="1" x14ac:dyDescent="0.3">
      <c r="B29" s="146"/>
      <c r="C29" s="443" t="s">
        <v>252</v>
      </c>
      <c r="D29" s="440">
        <f>'10. Outras Despesas art. 7º'!F38</f>
        <v>0</v>
      </c>
      <c r="E29" s="440">
        <f>'10. Outras Despesas art. 7º'!F39</f>
        <v>0</v>
      </c>
      <c r="F29" s="1425" t="s">
        <v>111</v>
      </c>
      <c r="G29" s="440">
        <f>'10. Outras Despesas art. 7º'!F40</f>
        <v>0</v>
      </c>
      <c r="H29" s="249"/>
      <c r="I29" s="1477"/>
      <c r="J29" s="1500" t="s">
        <v>690</v>
      </c>
      <c r="K29" s="1501">
        <f>'1. Identificação Ben. Oper.'!D45</f>
        <v>0</v>
      </c>
      <c r="L29" s="1501">
        <f>'1. Identificação Ben. Oper.'!E45</f>
        <v>0</v>
      </c>
      <c r="M29" s="1501">
        <f>'1. Identificação Ben. Oper.'!F45</f>
        <v>0</v>
      </c>
      <c r="N29" s="1501">
        <f>'1. Identificação Ben. Oper.'!G45</f>
        <v>0</v>
      </c>
      <c r="O29" s="1501">
        <f>'1. Identificação Ben. Oper.'!H45</f>
        <v>0</v>
      </c>
      <c r="P29" s="253"/>
    </row>
    <row r="30" spans="2:16" s="142" customFormat="1" ht="35.25" customHeight="1" thickBot="1" x14ac:dyDescent="0.3">
      <c r="B30" s="146"/>
      <c r="C30" s="240" t="s">
        <v>396</v>
      </c>
      <c r="D30" s="441">
        <f>SUM(D21:D29)</f>
        <v>0</v>
      </c>
      <c r="E30" s="441">
        <f t="shared" ref="E30:G30" si="1">SUM(E21:E29)</f>
        <v>0</v>
      </c>
      <c r="F30" s="441">
        <f t="shared" si="1"/>
        <v>0</v>
      </c>
      <c r="G30" s="441">
        <f t="shared" si="1"/>
        <v>0</v>
      </c>
      <c r="H30" s="249"/>
      <c r="I30" s="1477"/>
      <c r="J30" s="114"/>
      <c r="K30" s="62" t="str">
        <f>IF(K28&gt;K29,"ERRO","")</f>
        <v/>
      </c>
      <c r="L30" s="62" t="str">
        <f t="shared" ref="L30:O30" si="2">IF(L28&gt;L29,"ERRO","")</f>
        <v/>
      </c>
      <c r="M30" s="62" t="str">
        <f t="shared" si="2"/>
        <v/>
      </c>
      <c r="N30" s="62" t="str">
        <f t="shared" si="2"/>
        <v/>
      </c>
      <c r="O30" s="62" t="str">
        <f t="shared" si="2"/>
        <v/>
      </c>
      <c r="P30" s="253"/>
    </row>
    <row r="31" spans="2:16" s="142" customFormat="1" ht="12" customHeight="1" x14ac:dyDescent="0.25">
      <c r="B31" s="146"/>
      <c r="C31" s="240"/>
      <c r="D31" s="240"/>
      <c r="E31" s="240"/>
      <c r="F31" s="240"/>
      <c r="G31" s="240"/>
      <c r="H31" s="249"/>
      <c r="I31" s="1477"/>
      <c r="J31" s="114"/>
      <c r="K31" s="1817" t="str">
        <f>IF(K30="ERRO",CONCATENATE("Economias de energia superiores ao consumo inicial do edifício no produto energético ",K20),"")</f>
        <v/>
      </c>
      <c r="L31" s="1817" t="str">
        <f t="shared" ref="L31:O31" si="3">IF(L30="ERRO",CONCATENATE("Economias de energia superiores ao consumo inicial do edifício no produto energético ",L20),"")</f>
        <v/>
      </c>
      <c r="M31" s="1817" t="str">
        <f t="shared" si="3"/>
        <v/>
      </c>
      <c r="N31" s="1817" t="str">
        <f t="shared" si="3"/>
        <v/>
      </c>
      <c r="O31" s="1817" t="str">
        <f t="shared" si="3"/>
        <v/>
      </c>
      <c r="P31" s="253"/>
    </row>
    <row r="32" spans="2:16" s="142" customFormat="1" ht="13.5" customHeight="1" thickBot="1" x14ac:dyDescent="0.3">
      <c r="B32" s="146"/>
      <c r="H32" s="249"/>
      <c r="I32" s="1478"/>
      <c r="J32" s="145"/>
      <c r="K32" s="1817"/>
      <c r="L32" s="1817"/>
      <c r="M32" s="1817"/>
      <c r="N32" s="1817"/>
      <c r="O32" s="1817"/>
      <c r="P32" s="253"/>
    </row>
    <row r="33" spans="2:16" s="142" customFormat="1" ht="27.75" customHeight="1" thickBot="1" x14ac:dyDescent="0.3">
      <c r="B33" s="146"/>
      <c r="C33" s="235" t="s">
        <v>377</v>
      </c>
      <c r="D33" s="441">
        <f>ROUND(E30,2)</f>
        <v>0</v>
      </c>
      <c r="E33" s="240"/>
      <c r="F33" s="240"/>
      <c r="G33" s="240"/>
      <c r="H33" s="249"/>
      <c r="I33" s="1477"/>
      <c r="J33" s="114"/>
      <c r="K33" s="1817"/>
      <c r="L33" s="1817"/>
      <c r="M33" s="1817"/>
      <c r="N33" s="1817"/>
      <c r="O33" s="1817"/>
      <c r="P33" s="253"/>
    </row>
    <row r="34" spans="2:16" s="142" customFormat="1" ht="18" customHeight="1" thickBot="1" x14ac:dyDescent="0.3">
      <c r="B34" s="250"/>
      <c r="C34" s="210"/>
      <c r="D34" s="210"/>
      <c r="E34" s="210"/>
      <c r="F34" s="210"/>
      <c r="G34" s="210"/>
      <c r="H34" s="137"/>
      <c r="I34" s="1477"/>
      <c r="J34" s="114"/>
      <c r="K34" s="1817"/>
      <c r="L34" s="1817"/>
      <c r="M34" s="1817"/>
      <c r="N34" s="1817"/>
      <c r="O34" s="1817"/>
      <c r="P34" s="253"/>
    </row>
    <row r="35" spans="2:16" s="142" customFormat="1" ht="18" customHeight="1" x14ac:dyDescent="0.25">
      <c r="B35" s="251"/>
      <c r="C35" s="252"/>
      <c r="D35" s="252"/>
      <c r="E35" s="252"/>
      <c r="F35" s="252"/>
      <c r="G35" s="252"/>
      <c r="H35" s="247"/>
      <c r="I35" s="1477"/>
      <c r="J35" s="114"/>
      <c r="K35" s="1817"/>
      <c r="L35" s="1817"/>
      <c r="M35" s="1817"/>
      <c r="N35" s="1817"/>
      <c r="O35" s="1817"/>
      <c r="P35" s="253"/>
    </row>
    <row r="36" spans="2:16" s="142" customFormat="1" ht="31.5" customHeight="1" x14ac:dyDescent="0.25">
      <c r="B36" s="146"/>
      <c r="C36" s="1824" t="s">
        <v>372</v>
      </c>
      <c r="D36" s="1824"/>
      <c r="E36" s="1824"/>
      <c r="F36" s="1824"/>
      <c r="G36" s="1824"/>
      <c r="H36" s="249"/>
      <c r="I36" s="1477"/>
      <c r="J36" s="114"/>
      <c r="K36" s="1817"/>
      <c r="L36" s="1817"/>
      <c r="M36" s="1817"/>
      <c r="N36" s="1817"/>
      <c r="O36" s="1817"/>
      <c r="P36" s="253"/>
    </row>
    <row r="37" spans="2:16" s="142" customFormat="1" ht="32.25" customHeight="1" thickBot="1" x14ac:dyDescent="0.3">
      <c r="B37" s="146"/>
      <c r="C37" s="318"/>
      <c r="D37" s="318"/>
      <c r="E37" s="318"/>
      <c r="F37" s="318"/>
      <c r="G37" s="318"/>
      <c r="H37" s="249"/>
      <c r="I37" s="1477"/>
      <c r="J37" s="1836" t="s">
        <v>698</v>
      </c>
      <c r="K37" s="1836"/>
      <c r="L37" s="1836"/>
      <c r="M37" s="1836"/>
      <c r="N37" s="1836"/>
      <c r="O37" s="1836"/>
      <c r="P37" s="253"/>
    </row>
    <row r="38" spans="2:16" s="142" customFormat="1" ht="40.5" customHeight="1" thickBot="1" x14ac:dyDescent="0.3">
      <c r="B38" s="146"/>
      <c r="C38" s="234" t="s">
        <v>364</v>
      </c>
      <c r="D38" s="261">
        <v>2500000</v>
      </c>
      <c r="E38" s="412"/>
      <c r="F38" s="413"/>
      <c r="G38" s="414"/>
      <c r="H38" s="249"/>
      <c r="I38" s="1477"/>
      <c r="J38" s="1836"/>
      <c r="K38" s="1836"/>
      <c r="L38" s="1836"/>
      <c r="M38" s="1836"/>
      <c r="N38" s="1836"/>
      <c r="O38" s="1836"/>
      <c r="P38" s="253"/>
    </row>
    <row r="39" spans="2:16" s="142" customFormat="1" ht="33.75" customHeight="1" thickBot="1" x14ac:dyDescent="0.3">
      <c r="B39" s="146"/>
      <c r="C39" s="410"/>
      <c r="D39" s="411"/>
      <c r="E39" s="145"/>
      <c r="F39" s="145"/>
      <c r="G39" s="145"/>
      <c r="H39" s="249"/>
      <c r="I39" s="1477"/>
      <c r="J39" s="1847" t="s">
        <v>691</v>
      </c>
      <c r="K39" s="1847"/>
      <c r="L39" s="1847"/>
      <c r="M39" s="1847"/>
      <c r="N39" s="1847"/>
      <c r="O39" s="1847"/>
      <c r="P39" s="253"/>
    </row>
    <row r="40" spans="2:16" s="142" customFormat="1" ht="31.5" customHeight="1" thickBot="1" x14ac:dyDescent="0.3">
      <c r="B40" s="146"/>
      <c r="C40" s="1850" t="s">
        <v>401</v>
      </c>
      <c r="D40" s="1851"/>
      <c r="E40" s="1852"/>
      <c r="F40" s="145"/>
      <c r="G40" s="145"/>
      <c r="H40" s="249"/>
      <c r="I40" s="146"/>
      <c r="J40" s="1847"/>
      <c r="K40" s="1847"/>
      <c r="L40" s="1847"/>
      <c r="M40" s="1847"/>
      <c r="N40" s="1847"/>
      <c r="O40" s="1847"/>
      <c r="P40" s="253"/>
    </row>
    <row r="41" spans="2:16" s="142" customFormat="1" ht="57.75" customHeight="1" x14ac:dyDescent="0.25">
      <c r="B41" s="146"/>
      <c r="C41" s="1853" t="s">
        <v>459</v>
      </c>
      <c r="D41" s="1854"/>
      <c r="E41" s="683">
        <v>0.25</v>
      </c>
      <c r="F41" s="145"/>
      <c r="G41" s="145"/>
      <c r="H41" s="249"/>
      <c r="I41" s="1477"/>
      <c r="J41" s="1847"/>
      <c r="K41" s="1847"/>
      <c r="L41" s="1847"/>
      <c r="M41" s="1847"/>
      <c r="N41" s="1847"/>
      <c r="O41" s="1847"/>
      <c r="P41" s="253"/>
    </row>
    <row r="42" spans="2:16" s="142" customFormat="1" ht="45.75" customHeight="1" x14ac:dyDescent="0.25">
      <c r="B42" s="146"/>
      <c r="C42" s="1855" t="s">
        <v>460</v>
      </c>
      <c r="D42" s="1856"/>
      <c r="E42" s="684">
        <f>IF(AND(OR(D21&lt;&gt;0,D22&lt;&gt;0),OR(D23&lt;&gt;0,D24&lt;&gt;0,D25&lt;&gt;0,D26&lt;&gt;0,D27&lt;&gt;0)),0.05,0)</f>
        <v>0</v>
      </c>
      <c r="F42" s="145"/>
      <c r="G42" s="145"/>
      <c r="H42" s="249"/>
      <c r="I42" s="1477"/>
      <c r="J42" s="114"/>
      <c r="K42" s="114"/>
      <c r="L42" s="145"/>
      <c r="M42" s="145"/>
      <c r="N42" s="145"/>
      <c r="O42" s="145"/>
      <c r="P42" s="253"/>
    </row>
    <row r="43" spans="2:16" s="142" customFormat="1" ht="101.25" customHeight="1" x14ac:dyDescent="0.25">
      <c r="B43" s="146"/>
      <c r="C43" s="1855" t="s">
        <v>461</v>
      </c>
      <c r="D43" s="1856"/>
      <c r="E43" s="684">
        <f>IF(AND('1. Identificação Ben. Oper.'!D31="Superior a 40 anos",OR('1. Identificação Ben. Oper.'!D32="Interesse nacional",'1. Identificação Ben. Oper.'!D32="Interesse público",'1. Identificação Ben. Oper.'!D32="Interesse municipal")),0.2,0)</f>
        <v>0</v>
      </c>
      <c r="F43" s="145"/>
      <c r="G43" s="145"/>
      <c r="H43" s="249"/>
      <c r="I43" s="1477"/>
      <c r="J43" s="114"/>
      <c r="K43" s="114"/>
      <c r="L43" s="145"/>
      <c r="M43" s="145"/>
      <c r="N43" s="145"/>
      <c r="O43" s="145"/>
      <c r="P43" s="253"/>
    </row>
    <row r="44" spans="2:16" s="142" customFormat="1" ht="70.5" customHeight="1" thickBot="1" x14ac:dyDescent="0.3">
      <c r="B44" s="146"/>
      <c r="C44" s="1855" t="s">
        <v>683</v>
      </c>
      <c r="D44" s="1856"/>
      <c r="E44" s="684">
        <f>IF('1. Identificação Ben. Oper.'!D72="C",0.05,0)</f>
        <v>0</v>
      </c>
      <c r="F44" s="145"/>
      <c r="G44" s="145"/>
      <c r="H44" s="249"/>
      <c r="I44" s="1479"/>
      <c r="J44" s="136"/>
      <c r="K44" s="136"/>
      <c r="L44" s="210"/>
      <c r="M44" s="210"/>
      <c r="N44" s="210"/>
      <c r="O44" s="210"/>
      <c r="P44" s="1480"/>
    </row>
    <row r="45" spans="2:16" s="142" customFormat="1" ht="75" customHeight="1" x14ac:dyDescent="0.25">
      <c r="B45" s="146"/>
      <c r="C45" s="1855" t="s">
        <v>684</v>
      </c>
      <c r="D45" s="1856"/>
      <c r="E45" s="684">
        <f>IF(OR('1. Identificação Ben. Oper.'!D72="B-",'1. Identificação Ben. Oper.'!D72="B"),0.15,0)</f>
        <v>0</v>
      </c>
      <c r="F45" s="145"/>
      <c r="G45" s="145"/>
      <c r="H45" s="249"/>
      <c r="I45" s="119"/>
      <c r="J45" s="183"/>
      <c r="K45" s="183"/>
    </row>
    <row r="46" spans="2:16" s="142" customFormat="1" ht="75" customHeight="1" thickBot="1" x14ac:dyDescent="0.3">
      <c r="B46" s="146"/>
      <c r="C46" s="1855" t="s">
        <v>685</v>
      </c>
      <c r="D46" s="1856"/>
      <c r="E46" s="685">
        <f>IF(OR('1. Identificação Ben. Oper.'!D72="A",'1. Identificação Ben. Oper.'!D72="A+"),0.2,0)</f>
        <v>0</v>
      </c>
      <c r="F46" s="145"/>
      <c r="G46" s="145"/>
      <c r="H46" s="249"/>
      <c r="I46" s="119"/>
      <c r="J46" s="183"/>
      <c r="K46" s="183"/>
    </row>
    <row r="47" spans="2:16" s="142" customFormat="1" ht="23.25" customHeight="1" thickBot="1" x14ac:dyDescent="0.3">
      <c r="B47" s="146"/>
      <c r="C47" s="1857" t="s">
        <v>378</v>
      </c>
      <c r="D47" s="1858"/>
      <c r="E47" s="680">
        <f>IF(MAXA(E41+E42+E44+E45+E46,E41+E43)&gt;0.5,0.5,MAXA(E41+E42+E44+E45+E46,E41+E43))</f>
        <v>0.25</v>
      </c>
      <c r="F47" s="145"/>
      <c r="G47" s="145"/>
      <c r="H47" s="249"/>
      <c r="I47" s="119"/>
      <c r="J47" s="183"/>
      <c r="K47" s="183"/>
    </row>
    <row r="48" spans="2:16" s="142" customFormat="1" ht="23.25" customHeight="1" x14ac:dyDescent="0.25">
      <c r="B48" s="146"/>
      <c r="C48" s="426"/>
      <c r="D48" s="679"/>
      <c r="E48" s="145"/>
      <c r="F48" s="145"/>
      <c r="G48" s="145"/>
      <c r="H48" s="249"/>
      <c r="I48" s="119"/>
      <c r="J48" s="183"/>
      <c r="K48" s="183"/>
    </row>
    <row r="49" spans="2:30" s="142" customFormat="1" ht="23.25" customHeight="1" x14ac:dyDescent="0.25">
      <c r="B49" s="146"/>
      <c r="C49" s="1823" t="s">
        <v>379</v>
      </c>
      <c r="D49" s="1823"/>
      <c r="E49" s="1823"/>
      <c r="F49" s="1823"/>
      <c r="G49" s="1823"/>
      <c r="H49" s="249"/>
      <c r="I49" s="119"/>
      <c r="J49" s="183"/>
      <c r="K49" s="183"/>
    </row>
    <row r="50" spans="2:30" s="142" customFormat="1" ht="23.25" customHeight="1" thickBot="1" x14ac:dyDescent="0.3">
      <c r="B50" s="146"/>
      <c r="C50" s="145"/>
      <c r="D50" s="145"/>
      <c r="E50" s="145"/>
      <c r="F50" s="145"/>
      <c r="G50" s="145"/>
      <c r="H50" s="249"/>
      <c r="I50" s="119"/>
      <c r="J50" s="183"/>
      <c r="K50" s="183"/>
    </row>
    <row r="51" spans="2:30" s="142" customFormat="1" ht="33.75" customHeight="1" thickBot="1" x14ac:dyDescent="0.3">
      <c r="B51" s="146"/>
      <c r="C51" s="1821" t="s">
        <v>380</v>
      </c>
      <c r="D51" s="1822"/>
      <c r="E51" s="686" t="str">
        <f>IF(E11="Não","N.A",IF(AND(D21=0,D22=0,D25=0),"Sim","Não"))</f>
        <v>Sim</v>
      </c>
      <c r="F51" s="1848" t="str">
        <f>IF(E51="Sim","Não é possível aplicar esta modalidade","É possível aplicar esta modalidade")</f>
        <v>Não é possível aplicar esta modalidade</v>
      </c>
      <c r="G51" s="1849"/>
      <c r="H51" s="249"/>
      <c r="I51" s="119"/>
      <c r="J51" s="183"/>
      <c r="K51" s="183"/>
    </row>
    <row r="52" spans="2:30" s="142" customFormat="1" ht="33.75" customHeight="1" x14ac:dyDescent="0.25">
      <c r="B52" s="146"/>
      <c r="C52" s="145"/>
      <c r="D52" s="145"/>
      <c r="E52" s="145"/>
      <c r="F52" s="145"/>
      <c r="G52" s="145"/>
      <c r="H52" s="249"/>
      <c r="I52" s="119"/>
      <c r="J52" s="183"/>
      <c r="K52" s="183"/>
    </row>
    <row r="53" spans="2:30" s="142" customFormat="1" ht="45.75" customHeight="1" thickBot="1" x14ac:dyDescent="0.3">
      <c r="B53" s="146"/>
      <c r="C53" s="1835" t="s">
        <v>135</v>
      </c>
      <c r="D53" s="1835"/>
      <c r="E53" s="1835" t="s">
        <v>136</v>
      </c>
      <c r="F53" s="1835"/>
      <c r="G53" s="1835"/>
      <c r="H53" s="253"/>
      <c r="J53" s="183"/>
      <c r="K53" s="183"/>
    </row>
    <row r="54" spans="2:30" s="142" customFormat="1" ht="34.5" customHeight="1" thickBot="1" x14ac:dyDescent="0.3">
      <c r="B54" s="146"/>
      <c r="C54" s="234" t="s">
        <v>85</v>
      </c>
      <c r="D54" s="261" t="str">
        <f>IF(E11="Não","-",IF(E51="Sim","N.A",(D33-E28)*E47+(E28*0.85)))</f>
        <v>N.A</v>
      </c>
      <c r="E54" s="1843" t="s">
        <v>381</v>
      </c>
      <c r="F54" s="1844"/>
      <c r="G54" s="264" t="str">
        <f>IF(E11="Não","-",IF(E51="Sim","N.A",IF(D54&lt;5000000,D54,5000000)))</f>
        <v>N.A</v>
      </c>
      <c r="H54" s="249"/>
      <c r="I54" s="119"/>
      <c r="J54" s="183"/>
      <c r="K54" s="183"/>
    </row>
    <row r="55" spans="2:30" s="142" customFormat="1" ht="34.5" customHeight="1" thickBot="1" x14ac:dyDescent="0.3">
      <c r="B55" s="250"/>
      <c r="C55" s="210"/>
      <c r="D55" s="210"/>
      <c r="E55" s="681"/>
      <c r="F55" s="681"/>
      <c r="G55" s="681"/>
      <c r="H55" s="682"/>
      <c r="I55" s="119"/>
      <c r="J55" s="183"/>
      <c r="K55" s="183"/>
    </row>
    <row r="56" spans="2:30" ht="30" customHeight="1" x14ac:dyDescent="0.25">
      <c r="B56" s="114"/>
      <c r="C56" s="114"/>
      <c r="D56" s="114"/>
      <c r="E56" s="114"/>
      <c r="F56" s="114"/>
      <c r="G56" s="114"/>
      <c r="H56" s="114"/>
      <c r="I56" s="206"/>
      <c r="J56" s="206"/>
      <c r="K56" s="206"/>
      <c r="L56" s="204"/>
      <c r="M56" s="202"/>
      <c r="N56" s="202"/>
      <c r="O56" s="202"/>
    </row>
    <row r="57" spans="2:30" ht="30" customHeight="1" x14ac:dyDescent="0.3">
      <c r="B57" s="579" t="s">
        <v>295</v>
      </c>
      <c r="C57" s="114"/>
      <c r="D57" s="114"/>
      <c r="E57" s="114"/>
      <c r="F57" s="114"/>
      <c r="G57" s="114"/>
      <c r="H57" s="114"/>
      <c r="I57" s="206"/>
      <c r="J57" s="206"/>
      <c r="K57" s="206"/>
      <c r="L57" s="204"/>
      <c r="M57" s="202"/>
      <c r="N57" s="202"/>
      <c r="O57" s="202"/>
    </row>
    <row r="58" spans="2:30" ht="23.25" customHeight="1" thickBot="1" x14ac:dyDescent="0.3">
      <c r="B58" s="114"/>
      <c r="E58" s="114"/>
      <c r="F58" s="114"/>
      <c r="I58" s="208"/>
      <c r="J58" s="208"/>
      <c r="K58" s="208"/>
      <c r="L58" s="205"/>
      <c r="M58" s="114"/>
      <c r="N58" s="114"/>
      <c r="O58" s="114"/>
    </row>
    <row r="59" spans="2:30" ht="20.25" customHeight="1" thickBot="1" x14ac:dyDescent="0.3">
      <c r="D59" s="1818" t="s">
        <v>382</v>
      </c>
      <c r="E59" s="1819"/>
      <c r="F59" s="1819"/>
      <c r="G59" s="1819"/>
      <c r="H59" s="1819"/>
      <c r="I59" s="1819"/>
      <c r="J59" s="1819"/>
      <c r="K59" s="1819"/>
      <c r="L59" s="1819"/>
      <c r="M59" s="1819"/>
      <c r="N59" s="1819"/>
      <c r="O59" s="1819"/>
      <c r="P59" s="1819"/>
      <c r="Q59" s="1819"/>
      <c r="R59" s="1819"/>
      <c r="S59" s="1819"/>
      <c r="T59" s="1819"/>
      <c r="U59" s="1819"/>
      <c r="V59" s="1819"/>
      <c r="W59" s="1819"/>
      <c r="X59" s="1819"/>
      <c r="Y59" s="1819"/>
      <c r="Z59" s="1819"/>
      <c r="AA59" s="1819"/>
      <c r="AB59" s="1819"/>
      <c r="AC59" s="1820"/>
    </row>
    <row r="60" spans="2:30" s="142" customFormat="1" ht="19.5" customHeight="1" thickBot="1" x14ac:dyDescent="0.3">
      <c r="C60" s="183"/>
      <c r="D60" s="103" t="s">
        <v>14</v>
      </c>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347"/>
    </row>
    <row r="61" spans="2:30" ht="15.75" thickBot="1" x14ac:dyDescent="0.3">
      <c r="B61" s="105"/>
      <c r="C61" s="184" t="s">
        <v>83</v>
      </c>
      <c r="D61" s="396">
        <v>1</v>
      </c>
      <c r="E61" s="397">
        <v>2</v>
      </c>
      <c r="F61" s="397">
        <v>3</v>
      </c>
      <c r="G61" s="397">
        <v>4</v>
      </c>
      <c r="H61" s="397">
        <v>5</v>
      </c>
      <c r="I61" s="397">
        <v>6</v>
      </c>
      <c r="J61" s="397">
        <v>7</v>
      </c>
      <c r="K61" s="397">
        <v>8</v>
      </c>
      <c r="L61" s="397">
        <v>9</v>
      </c>
      <c r="M61" s="397">
        <v>10</v>
      </c>
      <c r="N61" s="397">
        <v>11</v>
      </c>
      <c r="O61" s="397">
        <v>12</v>
      </c>
      <c r="P61" s="397">
        <v>13</v>
      </c>
      <c r="Q61" s="397">
        <v>14</v>
      </c>
      <c r="R61" s="397">
        <v>15</v>
      </c>
      <c r="S61" s="397">
        <v>16</v>
      </c>
      <c r="T61" s="397">
        <v>17</v>
      </c>
      <c r="U61" s="397">
        <v>18</v>
      </c>
      <c r="V61" s="397">
        <v>19</v>
      </c>
      <c r="W61" s="397">
        <v>20</v>
      </c>
      <c r="X61" s="397">
        <v>21</v>
      </c>
      <c r="Y61" s="397">
        <v>22</v>
      </c>
      <c r="Z61" s="397">
        <v>23</v>
      </c>
      <c r="AA61" s="397">
        <v>24</v>
      </c>
      <c r="AB61" s="398">
        <v>25</v>
      </c>
      <c r="AC61" s="185" t="s">
        <v>32</v>
      </c>
      <c r="AD61" s="1842" t="s">
        <v>73</v>
      </c>
    </row>
    <row r="62" spans="2:30" s="188" customFormat="1" ht="15" customHeight="1" thickBot="1" x14ac:dyDescent="0.3">
      <c r="B62" s="186"/>
      <c r="C62" s="119"/>
      <c r="D62" s="399"/>
      <c r="E62" s="400"/>
      <c r="F62" s="400"/>
      <c r="G62" s="400"/>
      <c r="H62" s="400"/>
      <c r="I62" s="400"/>
      <c r="J62" s="400"/>
      <c r="K62" s="400"/>
      <c r="L62" s="401"/>
      <c r="M62" s="400"/>
      <c r="N62" s="400"/>
      <c r="O62" s="400"/>
      <c r="P62" s="400"/>
      <c r="Q62" s="400"/>
      <c r="R62" s="400"/>
      <c r="S62" s="400"/>
      <c r="T62" s="400"/>
      <c r="U62" s="400"/>
      <c r="V62" s="401"/>
      <c r="W62" s="400"/>
      <c r="X62" s="400"/>
      <c r="Y62" s="400"/>
      <c r="Z62" s="400"/>
      <c r="AA62" s="400"/>
      <c r="AB62" s="402"/>
      <c r="AC62" s="383"/>
      <c r="AD62" s="1842"/>
    </row>
    <row r="63" spans="2:30" ht="16.5" customHeight="1" x14ac:dyDescent="0.25">
      <c r="B63" s="186"/>
      <c r="C63" s="189" t="s">
        <v>186</v>
      </c>
      <c r="D63" s="190">
        <f>'2. Medidas a) i)'!J56</f>
        <v>0</v>
      </c>
      <c r="E63" s="386">
        <f>'2. Medidas a) i)'!K56</f>
        <v>0</v>
      </c>
      <c r="F63" s="386">
        <f>'2. Medidas a) i)'!L56</f>
        <v>0</v>
      </c>
      <c r="G63" s="386">
        <f>'2. Medidas a) i)'!M56</f>
        <v>0</v>
      </c>
      <c r="H63" s="386">
        <f>'2. Medidas a) i)'!N56</f>
        <v>0</v>
      </c>
      <c r="I63" s="386">
        <f>'2. Medidas a) i)'!O56</f>
        <v>0</v>
      </c>
      <c r="J63" s="386">
        <f>'2. Medidas a) i)'!P56</f>
        <v>0</v>
      </c>
      <c r="K63" s="386">
        <f>'2. Medidas a) i)'!Q56</f>
        <v>0</v>
      </c>
      <c r="L63" s="386">
        <f>'2. Medidas a) i)'!R56</f>
        <v>0</v>
      </c>
      <c r="M63" s="386">
        <f>'2. Medidas a) i)'!S56</f>
        <v>0</v>
      </c>
      <c r="N63" s="386">
        <f>'2. Medidas a) i)'!T56</f>
        <v>0</v>
      </c>
      <c r="O63" s="386">
        <f>'2. Medidas a) i)'!U56</f>
        <v>0</v>
      </c>
      <c r="P63" s="386">
        <f>'2. Medidas a) i)'!V56</f>
        <v>0</v>
      </c>
      <c r="Q63" s="386">
        <f>'2. Medidas a) i)'!W56</f>
        <v>0</v>
      </c>
      <c r="R63" s="386">
        <f>'2. Medidas a) i)'!X56</f>
        <v>0</v>
      </c>
      <c r="S63" s="386">
        <f>'2. Medidas a) i)'!Y56</f>
        <v>0</v>
      </c>
      <c r="T63" s="386">
        <f>'2. Medidas a) i)'!Z56</f>
        <v>0</v>
      </c>
      <c r="U63" s="386">
        <f>'2. Medidas a) i)'!AA56</f>
        <v>0</v>
      </c>
      <c r="V63" s="386">
        <f>'2. Medidas a) i)'!AB56</f>
        <v>0</v>
      </c>
      <c r="W63" s="386">
        <f>'2. Medidas a) i)'!AC56</f>
        <v>0</v>
      </c>
      <c r="X63" s="386">
        <f>'2. Medidas a) i)'!AD56</f>
        <v>0</v>
      </c>
      <c r="Y63" s="386">
        <f>'2. Medidas a) i)'!AE56</f>
        <v>0</v>
      </c>
      <c r="Z63" s="386">
        <f>'2. Medidas a) i)'!AF56</f>
        <v>0</v>
      </c>
      <c r="AA63" s="386">
        <f>'2. Medidas a) i)'!AG56</f>
        <v>0</v>
      </c>
      <c r="AB63" s="386">
        <f>'2. Medidas a) i)'!AH56</f>
        <v>0</v>
      </c>
      <c r="AC63" s="387">
        <f t="shared" ref="AC63:AC69" si="4">SUM(D63:AB63)</f>
        <v>0</v>
      </c>
      <c r="AD63" s="191">
        <f>COUNTIF(D63:AB63,"&lt;&gt;0")</f>
        <v>0</v>
      </c>
    </row>
    <row r="64" spans="2:30" ht="16.5" customHeight="1" x14ac:dyDescent="0.25">
      <c r="B64" s="186"/>
      <c r="C64" s="189" t="s">
        <v>187</v>
      </c>
      <c r="D64" s="388">
        <f>'3. Medidas a) ii)'!J55</f>
        <v>0</v>
      </c>
      <c r="E64" s="385">
        <f>'3. Medidas a) ii)'!K55</f>
        <v>0</v>
      </c>
      <c r="F64" s="385">
        <f>'3. Medidas a) ii)'!L55</f>
        <v>0</v>
      </c>
      <c r="G64" s="385">
        <f>'3. Medidas a) ii)'!M55</f>
        <v>0</v>
      </c>
      <c r="H64" s="385">
        <f>'3. Medidas a) ii)'!N55</f>
        <v>0</v>
      </c>
      <c r="I64" s="385">
        <f>'3. Medidas a) ii)'!O55</f>
        <v>0</v>
      </c>
      <c r="J64" s="385">
        <f>'3. Medidas a) ii)'!P55</f>
        <v>0</v>
      </c>
      <c r="K64" s="385">
        <f>'3. Medidas a) ii)'!Q55</f>
        <v>0</v>
      </c>
      <c r="L64" s="385">
        <f>'3. Medidas a) ii)'!R55</f>
        <v>0</v>
      </c>
      <c r="M64" s="385">
        <f>'3. Medidas a) ii)'!S55</f>
        <v>0</v>
      </c>
      <c r="N64" s="385">
        <f>'3. Medidas a) ii)'!T55</f>
        <v>0</v>
      </c>
      <c r="O64" s="385">
        <f>'3. Medidas a) ii)'!U55</f>
        <v>0</v>
      </c>
      <c r="P64" s="385">
        <f>'3. Medidas a) ii)'!V55</f>
        <v>0</v>
      </c>
      <c r="Q64" s="385">
        <f>'3. Medidas a) ii)'!W55</f>
        <v>0</v>
      </c>
      <c r="R64" s="385">
        <f>'3. Medidas a) ii)'!X55</f>
        <v>0</v>
      </c>
      <c r="S64" s="385">
        <f>'3. Medidas a) ii)'!Y55</f>
        <v>0</v>
      </c>
      <c r="T64" s="385">
        <f>'3. Medidas a) ii)'!Z55</f>
        <v>0</v>
      </c>
      <c r="U64" s="385">
        <f>'3. Medidas a) ii)'!AA55</f>
        <v>0</v>
      </c>
      <c r="V64" s="385">
        <f>'3. Medidas a) ii)'!AB55</f>
        <v>0</v>
      </c>
      <c r="W64" s="385">
        <f>'3. Medidas a) ii)'!AC55</f>
        <v>0</v>
      </c>
      <c r="X64" s="385">
        <f>'3. Medidas a) ii)'!AD55</f>
        <v>0</v>
      </c>
      <c r="Y64" s="385">
        <f>'3. Medidas a) ii)'!AE55</f>
        <v>0</v>
      </c>
      <c r="Z64" s="385">
        <f>'3. Medidas a) ii)'!AF55</f>
        <v>0</v>
      </c>
      <c r="AA64" s="385">
        <f>'3. Medidas a) ii)'!AG55</f>
        <v>0</v>
      </c>
      <c r="AB64" s="385">
        <f>'3. Medidas a) ii)'!AH55</f>
        <v>0</v>
      </c>
      <c r="AC64" s="389">
        <f t="shared" si="4"/>
        <v>0</v>
      </c>
      <c r="AD64" s="191">
        <f t="shared" ref="AD64:AD69" si="5">COUNTIF(D64:AB64,"&lt;&gt;0")</f>
        <v>0</v>
      </c>
    </row>
    <row r="65" spans="2:30" ht="16.5" customHeight="1" x14ac:dyDescent="0.25">
      <c r="B65" s="186"/>
      <c r="C65" s="189" t="s">
        <v>190</v>
      </c>
      <c r="D65" s="390">
        <f>'4. Medidas a) iii)'!J42</f>
        <v>0</v>
      </c>
      <c r="E65" s="384">
        <f>'4. Medidas a) iii)'!K42</f>
        <v>0</v>
      </c>
      <c r="F65" s="384">
        <f>'4. Medidas a) iii)'!L42</f>
        <v>0</v>
      </c>
      <c r="G65" s="384">
        <f>'4. Medidas a) iii)'!M42</f>
        <v>0</v>
      </c>
      <c r="H65" s="384">
        <f>'4. Medidas a) iii)'!N42</f>
        <v>0</v>
      </c>
      <c r="I65" s="384">
        <f>'4. Medidas a) iii)'!O42</f>
        <v>0</v>
      </c>
      <c r="J65" s="384">
        <f>'4. Medidas a) iii)'!P42</f>
        <v>0</v>
      </c>
      <c r="K65" s="384">
        <f>'4. Medidas a) iii)'!Q42</f>
        <v>0</v>
      </c>
      <c r="L65" s="384">
        <f>'4. Medidas a) iii)'!R42</f>
        <v>0</v>
      </c>
      <c r="M65" s="384">
        <f>'4. Medidas a) iii)'!S42</f>
        <v>0</v>
      </c>
      <c r="N65" s="384">
        <f>'4. Medidas a) iii)'!T42</f>
        <v>0</v>
      </c>
      <c r="O65" s="384">
        <f>'4. Medidas a) iii)'!U42</f>
        <v>0</v>
      </c>
      <c r="P65" s="384">
        <f>'4. Medidas a) iii)'!V42</f>
        <v>0</v>
      </c>
      <c r="Q65" s="384">
        <f>'4. Medidas a) iii)'!W42</f>
        <v>0</v>
      </c>
      <c r="R65" s="384">
        <f>'4. Medidas a) iii)'!X42</f>
        <v>0</v>
      </c>
      <c r="S65" s="384">
        <f>'4. Medidas a) iii)'!Y42</f>
        <v>0</v>
      </c>
      <c r="T65" s="384">
        <f>'4. Medidas a) iii)'!Z42</f>
        <v>0</v>
      </c>
      <c r="U65" s="384">
        <f>'4. Medidas a) iii)'!AA42</f>
        <v>0</v>
      </c>
      <c r="V65" s="384">
        <f>'4. Medidas a) iii)'!AB42</f>
        <v>0</v>
      </c>
      <c r="W65" s="384">
        <f>'4. Medidas a) iii)'!AC42</f>
        <v>0</v>
      </c>
      <c r="X65" s="384">
        <f>'4. Medidas a) iii)'!AD42</f>
        <v>0</v>
      </c>
      <c r="Y65" s="384">
        <f>'4. Medidas a) iii)'!AE42</f>
        <v>0</v>
      </c>
      <c r="Z65" s="384">
        <f>'4. Medidas a) iii)'!AF42</f>
        <v>0</v>
      </c>
      <c r="AA65" s="384">
        <f>'4. Medidas a) iii)'!AG42</f>
        <v>0</v>
      </c>
      <c r="AB65" s="384">
        <f>'4. Medidas a) iii)'!AH42</f>
        <v>0</v>
      </c>
      <c r="AC65" s="389">
        <f t="shared" si="4"/>
        <v>0</v>
      </c>
      <c r="AD65" s="191">
        <f t="shared" si="5"/>
        <v>0</v>
      </c>
    </row>
    <row r="66" spans="2:30" ht="16.5" customHeight="1" x14ac:dyDescent="0.25">
      <c r="B66" s="186"/>
      <c r="C66" s="189" t="s">
        <v>188</v>
      </c>
      <c r="D66" s="390">
        <f>'5. Medidas a) iv)'!M192</f>
        <v>0</v>
      </c>
      <c r="E66" s="384">
        <f>'5. Medidas a) iv)'!N192</f>
        <v>0</v>
      </c>
      <c r="F66" s="384">
        <f>'5. Medidas a) iv)'!O192</f>
        <v>0</v>
      </c>
      <c r="G66" s="384">
        <f>'5. Medidas a) iv)'!P192</f>
        <v>0</v>
      </c>
      <c r="H66" s="384">
        <f>'5. Medidas a) iv)'!Q192</f>
        <v>0</v>
      </c>
      <c r="I66" s="384">
        <f>'5. Medidas a) iv)'!R192</f>
        <v>0</v>
      </c>
      <c r="J66" s="384">
        <f>'5. Medidas a) iv)'!S192</f>
        <v>0</v>
      </c>
      <c r="K66" s="384">
        <f>'5. Medidas a) iv)'!T192</f>
        <v>0</v>
      </c>
      <c r="L66" s="384">
        <f>'5. Medidas a) iv)'!U192</f>
        <v>0</v>
      </c>
      <c r="M66" s="384">
        <f>'5. Medidas a) iv)'!V192</f>
        <v>0</v>
      </c>
      <c r="N66" s="384">
        <f>'5. Medidas a) iv)'!W192</f>
        <v>0</v>
      </c>
      <c r="O66" s="384">
        <f>'5. Medidas a) iv)'!X192</f>
        <v>0</v>
      </c>
      <c r="P66" s="384">
        <f>'5. Medidas a) iv)'!Y192</f>
        <v>0</v>
      </c>
      <c r="Q66" s="384">
        <f>'5. Medidas a) iv)'!Z192</f>
        <v>0</v>
      </c>
      <c r="R66" s="384">
        <f>'5. Medidas a) iv)'!AA192</f>
        <v>0</v>
      </c>
      <c r="S66" s="384">
        <f>'5. Medidas a) iv)'!AB192</f>
        <v>0</v>
      </c>
      <c r="T66" s="384">
        <f>'5. Medidas a) iv)'!AC192</f>
        <v>0</v>
      </c>
      <c r="U66" s="384">
        <f>'5. Medidas a) iv)'!AD192</f>
        <v>0</v>
      </c>
      <c r="V66" s="384">
        <f>'5. Medidas a) iv)'!AE192</f>
        <v>0</v>
      </c>
      <c r="W66" s="384">
        <f>'5. Medidas a) iv)'!AF192</f>
        <v>0</v>
      </c>
      <c r="X66" s="384">
        <f>'5. Medidas a) iv)'!AG192</f>
        <v>0</v>
      </c>
      <c r="Y66" s="384">
        <f>'5. Medidas a) iv)'!AH192</f>
        <v>0</v>
      </c>
      <c r="Z66" s="384">
        <f>'5. Medidas a) iv)'!AI192</f>
        <v>0</v>
      </c>
      <c r="AA66" s="384">
        <f>'5. Medidas a) iv)'!AJ192</f>
        <v>0</v>
      </c>
      <c r="AB66" s="384">
        <f>'5. Medidas a) iv)'!AK192</f>
        <v>0</v>
      </c>
      <c r="AC66" s="389">
        <f t="shared" si="4"/>
        <v>0</v>
      </c>
      <c r="AD66" s="191">
        <f t="shared" si="5"/>
        <v>0</v>
      </c>
    </row>
    <row r="67" spans="2:30" ht="16.5" customHeight="1" x14ac:dyDescent="0.25">
      <c r="B67" s="186"/>
      <c r="C67" s="189" t="s">
        <v>189</v>
      </c>
      <c r="D67" s="390">
        <f>'6. Medidas a) v)'!J42</f>
        <v>0</v>
      </c>
      <c r="E67" s="384">
        <f>'6. Medidas a) v)'!K42</f>
        <v>0</v>
      </c>
      <c r="F67" s="384">
        <f>'6. Medidas a) v)'!L42</f>
        <v>0</v>
      </c>
      <c r="G67" s="384">
        <f>'6. Medidas a) v)'!M42</f>
        <v>0</v>
      </c>
      <c r="H67" s="384">
        <f>'6. Medidas a) v)'!N42</f>
        <v>0</v>
      </c>
      <c r="I67" s="384">
        <f>'6. Medidas a) v)'!O42</f>
        <v>0</v>
      </c>
      <c r="J67" s="384">
        <f>'6. Medidas a) v)'!P42</f>
        <v>0</v>
      </c>
      <c r="K67" s="384">
        <f>'6. Medidas a) v)'!Q42</f>
        <v>0</v>
      </c>
      <c r="L67" s="384">
        <f>'6. Medidas a) v)'!R42</f>
        <v>0</v>
      </c>
      <c r="M67" s="384">
        <f>'6. Medidas a) v)'!S42</f>
        <v>0</v>
      </c>
      <c r="N67" s="384">
        <f>'6. Medidas a) v)'!T42</f>
        <v>0</v>
      </c>
      <c r="O67" s="384">
        <f>'6. Medidas a) v)'!U42</f>
        <v>0</v>
      </c>
      <c r="P67" s="384">
        <f>'6. Medidas a) v)'!V42</f>
        <v>0</v>
      </c>
      <c r="Q67" s="384">
        <f>'6. Medidas a) v)'!W42</f>
        <v>0</v>
      </c>
      <c r="R67" s="384">
        <f>'6. Medidas a) v)'!X42</f>
        <v>0</v>
      </c>
      <c r="S67" s="384">
        <f>'6. Medidas a) v)'!Y42</f>
        <v>0</v>
      </c>
      <c r="T67" s="384">
        <f>'6. Medidas a) v)'!Z42</f>
        <v>0</v>
      </c>
      <c r="U67" s="384">
        <f>'6. Medidas a) v)'!AA42</f>
        <v>0</v>
      </c>
      <c r="V67" s="384">
        <f>'6. Medidas a) v)'!AB42</f>
        <v>0</v>
      </c>
      <c r="W67" s="384">
        <f>'6. Medidas a) v)'!AC42</f>
        <v>0</v>
      </c>
      <c r="X67" s="384">
        <f>'6. Medidas a) v)'!AD42</f>
        <v>0</v>
      </c>
      <c r="Y67" s="384">
        <f>'6. Medidas a) v)'!AE42</f>
        <v>0</v>
      </c>
      <c r="Z67" s="384">
        <f>'6. Medidas a) v)'!AF42</f>
        <v>0</v>
      </c>
      <c r="AA67" s="384">
        <f>'6. Medidas a) v)'!AG42</f>
        <v>0</v>
      </c>
      <c r="AB67" s="384">
        <f>'6. Medidas a) v)'!AH42</f>
        <v>0</v>
      </c>
      <c r="AC67" s="389">
        <f t="shared" si="4"/>
        <v>0</v>
      </c>
      <c r="AD67" s="191">
        <f t="shared" si="5"/>
        <v>0</v>
      </c>
    </row>
    <row r="68" spans="2:30" ht="16.5" customHeight="1" x14ac:dyDescent="0.25">
      <c r="B68" s="186"/>
      <c r="C68" s="189" t="s">
        <v>191</v>
      </c>
      <c r="D68" s="390">
        <f>'7. Medidas b) i)'!K41</f>
        <v>0</v>
      </c>
      <c r="E68" s="384">
        <f>'7. Medidas b) i)'!L41</f>
        <v>0</v>
      </c>
      <c r="F68" s="384">
        <f>'7. Medidas b) i)'!M41</f>
        <v>0</v>
      </c>
      <c r="G68" s="384">
        <f>'7. Medidas b) i)'!N41</f>
        <v>0</v>
      </c>
      <c r="H68" s="384">
        <f>'7. Medidas b) i)'!O41</f>
        <v>0</v>
      </c>
      <c r="I68" s="384">
        <f>'7. Medidas b) i)'!P41</f>
        <v>0</v>
      </c>
      <c r="J68" s="384">
        <f>'7. Medidas b) i)'!Q41</f>
        <v>0</v>
      </c>
      <c r="K68" s="384">
        <f>'7. Medidas b) i)'!R41</f>
        <v>0</v>
      </c>
      <c r="L68" s="384">
        <f>'7. Medidas b) i)'!S41</f>
        <v>0</v>
      </c>
      <c r="M68" s="384">
        <f>'7. Medidas b) i)'!T41</f>
        <v>0</v>
      </c>
      <c r="N68" s="384">
        <f>'7. Medidas b) i)'!U41</f>
        <v>0</v>
      </c>
      <c r="O68" s="384">
        <f>'7. Medidas b) i)'!V41</f>
        <v>0</v>
      </c>
      <c r="P68" s="384">
        <f>'7. Medidas b) i)'!W41</f>
        <v>0</v>
      </c>
      <c r="Q68" s="384">
        <f>'7. Medidas b) i)'!X41</f>
        <v>0</v>
      </c>
      <c r="R68" s="384">
        <f>'7. Medidas b) i)'!Y41</f>
        <v>0</v>
      </c>
      <c r="S68" s="384">
        <f>'7. Medidas b) i)'!Z41</f>
        <v>0</v>
      </c>
      <c r="T68" s="384">
        <f>'7. Medidas b) i)'!AA41</f>
        <v>0</v>
      </c>
      <c r="U68" s="384">
        <f>'7. Medidas b) i)'!AB41</f>
        <v>0</v>
      </c>
      <c r="V68" s="384">
        <f>'7. Medidas b) i)'!AC41</f>
        <v>0</v>
      </c>
      <c r="W68" s="384">
        <f>'7. Medidas b) i)'!AD41</f>
        <v>0</v>
      </c>
      <c r="X68" s="384">
        <f>'7. Medidas b) i)'!AE41</f>
        <v>0</v>
      </c>
      <c r="Y68" s="384">
        <f>'7. Medidas b) i)'!AF41</f>
        <v>0</v>
      </c>
      <c r="Z68" s="384">
        <f>'7. Medidas b) i)'!AG41</f>
        <v>0</v>
      </c>
      <c r="AA68" s="384">
        <f>'7. Medidas b) i)'!AH41</f>
        <v>0</v>
      </c>
      <c r="AB68" s="384">
        <f>'7. Medidas b) i)'!AI41</f>
        <v>0</v>
      </c>
      <c r="AC68" s="389">
        <f t="shared" si="4"/>
        <v>0</v>
      </c>
      <c r="AD68" s="191">
        <f t="shared" si="5"/>
        <v>0</v>
      </c>
    </row>
    <row r="69" spans="2:30" ht="16.5" customHeight="1" thickBot="1" x14ac:dyDescent="0.3">
      <c r="B69" s="186"/>
      <c r="C69" s="189" t="s">
        <v>192</v>
      </c>
      <c r="D69" s="391">
        <f>'8. Medidas b) ii)'!J43</f>
        <v>0</v>
      </c>
      <c r="E69" s="392">
        <f>'8. Medidas b) ii)'!K43</f>
        <v>0</v>
      </c>
      <c r="F69" s="392">
        <f>'8. Medidas b) ii)'!L43</f>
        <v>0</v>
      </c>
      <c r="G69" s="392">
        <f>'8. Medidas b) ii)'!M43</f>
        <v>0</v>
      </c>
      <c r="H69" s="392">
        <f>'8. Medidas b) ii)'!N43</f>
        <v>0</v>
      </c>
      <c r="I69" s="392">
        <f>'8. Medidas b) ii)'!O43</f>
        <v>0</v>
      </c>
      <c r="J69" s="392">
        <f>'8. Medidas b) ii)'!P43</f>
        <v>0</v>
      </c>
      <c r="K69" s="392">
        <f>'8. Medidas b) ii)'!Q43</f>
        <v>0</v>
      </c>
      <c r="L69" s="392">
        <f>'8. Medidas b) ii)'!R43</f>
        <v>0</v>
      </c>
      <c r="M69" s="392">
        <f>'8. Medidas b) ii)'!S43</f>
        <v>0</v>
      </c>
      <c r="N69" s="392">
        <f>'8. Medidas b) ii)'!T43</f>
        <v>0</v>
      </c>
      <c r="O69" s="392">
        <f>'8. Medidas b) ii)'!U43</f>
        <v>0</v>
      </c>
      <c r="P69" s="392">
        <f>'8. Medidas b) ii)'!V43</f>
        <v>0</v>
      </c>
      <c r="Q69" s="392">
        <f>'8. Medidas b) ii)'!W43</f>
        <v>0</v>
      </c>
      <c r="R69" s="392">
        <f>'8. Medidas b) ii)'!X43</f>
        <v>0</v>
      </c>
      <c r="S69" s="392">
        <f>'8. Medidas b) ii)'!Y43</f>
        <v>0</v>
      </c>
      <c r="T69" s="392">
        <f>'8. Medidas b) ii)'!Z43</f>
        <v>0</v>
      </c>
      <c r="U69" s="392">
        <f>'8. Medidas b) ii)'!AA43</f>
        <v>0</v>
      </c>
      <c r="V69" s="392">
        <f>'8. Medidas b) ii)'!AB43</f>
        <v>0</v>
      </c>
      <c r="W69" s="392">
        <f>'8. Medidas b) ii)'!AC43</f>
        <v>0</v>
      </c>
      <c r="X69" s="392">
        <f>'8. Medidas b) ii)'!AD43</f>
        <v>0</v>
      </c>
      <c r="Y69" s="392">
        <f>'8. Medidas b) ii)'!AE43</f>
        <v>0</v>
      </c>
      <c r="Z69" s="392">
        <f>'8. Medidas b) ii)'!AF43</f>
        <v>0</v>
      </c>
      <c r="AA69" s="392">
        <f>'8. Medidas b) ii)'!AG43</f>
        <v>0</v>
      </c>
      <c r="AB69" s="392">
        <f>'8. Medidas b) ii)'!AH43</f>
        <v>0</v>
      </c>
      <c r="AC69" s="393">
        <f t="shared" si="4"/>
        <v>0</v>
      </c>
      <c r="AD69" s="191">
        <f t="shared" si="5"/>
        <v>0</v>
      </c>
    </row>
    <row r="70" spans="2:30" ht="15" customHeight="1" x14ac:dyDescent="0.25">
      <c r="B70" s="186"/>
      <c r="C70" s="192" t="s">
        <v>112</v>
      </c>
      <c r="D70" s="767">
        <f t="shared" ref="D70:AB70" si="6">SUM(D63:D69)</f>
        <v>0</v>
      </c>
      <c r="E70" s="765">
        <f t="shared" si="6"/>
        <v>0</v>
      </c>
      <c r="F70" s="765">
        <f t="shared" si="6"/>
        <v>0</v>
      </c>
      <c r="G70" s="765">
        <f t="shared" si="6"/>
        <v>0</v>
      </c>
      <c r="H70" s="765">
        <f t="shared" si="6"/>
        <v>0</v>
      </c>
      <c r="I70" s="765">
        <f t="shared" si="6"/>
        <v>0</v>
      </c>
      <c r="J70" s="765">
        <f t="shared" si="6"/>
        <v>0</v>
      </c>
      <c r="K70" s="765">
        <f t="shared" si="6"/>
        <v>0</v>
      </c>
      <c r="L70" s="765">
        <f t="shared" si="6"/>
        <v>0</v>
      </c>
      <c r="M70" s="765">
        <f t="shared" si="6"/>
        <v>0</v>
      </c>
      <c r="N70" s="765">
        <f t="shared" si="6"/>
        <v>0</v>
      </c>
      <c r="O70" s="765">
        <f t="shared" si="6"/>
        <v>0</v>
      </c>
      <c r="P70" s="765">
        <f t="shared" si="6"/>
        <v>0</v>
      </c>
      <c r="Q70" s="765">
        <f t="shared" si="6"/>
        <v>0</v>
      </c>
      <c r="R70" s="765">
        <f t="shared" si="6"/>
        <v>0</v>
      </c>
      <c r="S70" s="765">
        <f t="shared" si="6"/>
        <v>0</v>
      </c>
      <c r="T70" s="765">
        <f t="shared" si="6"/>
        <v>0</v>
      </c>
      <c r="U70" s="765">
        <f t="shared" si="6"/>
        <v>0</v>
      </c>
      <c r="V70" s="765">
        <f t="shared" si="6"/>
        <v>0</v>
      </c>
      <c r="W70" s="765">
        <f t="shared" si="6"/>
        <v>0</v>
      </c>
      <c r="X70" s="765">
        <f t="shared" si="6"/>
        <v>0</v>
      </c>
      <c r="Y70" s="765">
        <f t="shared" si="6"/>
        <v>0</v>
      </c>
      <c r="Z70" s="765">
        <f t="shared" si="6"/>
        <v>0</v>
      </c>
      <c r="AA70" s="765">
        <f t="shared" si="6"/>
        <v>0</v>
      </c>
      <c r="AB70" s="765">
        <f t="shared" si="6"/>
        <v>0</v>
      </c>
      <c r="AC70" s="394">
        <f>SUM(D70:AB70)</f>
        <v>0</v>
      </c>
    </row>
    <row r="71" spans="2:30" s="195" customFormat="1" ht="15" customHeight="1" thickBot="1" x14ac:dyDescent="0.3">
      <c r="B71" s="193"/>
      <c r="C71" s="194" t="s">
        <v>37</v>
      </c>
      <c r="D71" s="768">
        <f>D70</f>
        <v>0</v>
      </c>
      <c r="E71" s="766">
        <f>E70+D71</f>
        <v>0</v>
      </c>
      <c r="F71" s="766">
        <f t="shared" ref="F71:AB71" si="7">F70+E71</f>
        <v>0</v>
      </c>
      <c r="G71" s="766">
        <f t="shared" si="7"/>
        <v>0</v>
      </c>
      <c r="H71" s="766">
        <f t="shared" si="7"/>
        <v>0</v>
      </c>
      <c r="I71" s="766">
        <f>I70+H71</f>
        <v>0</v>
      </c>
      <c r="J71" s="766">
        <f t="shared" si="7"/>
        <v>0</v>
      </c>
      <c r="K71" s="766">
        <f t="shared" si="7"/>
        <v>0</v>
      </c>
      <c r="L71" s="766">
        <f t="shared" si="7"/>
        <v>0</v>
      </c>
      <c r="M71" s="766">
        <f t="shared" si="7"/>
        <v>0</v>
      </c>
      <c r="N71" s="766">
        <f t="shared" si="7"/>
        <v>0</v>
      </c>
      <c r="O71" s="766">
        <f t="shared" si="7"/>
        <v>0</v>
      </c>
      <c r="P71" s="766">
        <f t="shared" si="7"/>
        <v>0</v>
      </c>
      <c r="Q71" s="766">
        <f t="shared" si="7"/>
        <v>0</v>
      </c>
      <c r="R71" s="766">
        <f t="shared" si="7"/>
        <v>0</v>
      </c>
      <c r="S71" s="766">
        <f t="shared" si="7"/>
        <v>0</v>
      </c>
      <c r="T71" s="766">
        <f t="shared" si="7"/>
        <v>0</v>
      </c>
      <c r="U71" s="766">
        <f t="shared" si="7"/>
        <v>0</v>
      </c>
      <c r="V71" s="766">
        <f t="shared" si="7"/>
        <v>0</v>
      </c>
      <c r="W71" s="766">
        <f t="shared" si="7"/>
        <v>0</v>
      </c>
      <c r="X71" s="766">
        <f t="shared" si="7"/>
        <v>0</v>
      </c>
      <c r="Y71" s="766">
        <f t="shared" si="7"/>
        <v>0</v>
      </c>
      <c r="Z71" s="766">
        <f t="shared" si="7"/>
        <v>0</v>
      </c>
      <c r="AA71" s="766">
        <f>AA70+Z71</f>
        <v>0</v>
      </c>
      <c r="AB71" s="766">
        <f t="shared" si="7"/>
        <v>0</v>
      </c>
      <c r="AC71" s="393"/>
    </row>
    <row r="72" spans="2:30" ht="15" customHeight="1" x14ac:dyDescent="0.25">
      <c r="B72" s="186"/>
      <c r="C72" s="119"/>
    </row>
    <row r="73" spans="2:30" ht="15" customHeight="1" thickBot="1" x14ac:dyDescent="0.3">
      <c r="B73" s="186"/>
      <c r="C73" s="119"/>
      <c r="AC73" s="395"/>
    </row>
    <row r="74" spans="2:30" ht="19.5" customHeight="1" thickBot="1" x14ac:dyDescent="0.3">
      <c r="B74" s="186"/>
      <c r="C74" s="117"/>
      <c r="D74" s="1818" t="s">
        <v>14</v>
      </c>
      <c r="E74" s="1819"/>
      <c r="F74" s="1819"/>
      <c r="G74" s="1819"/>
      <c r="H74" s="1819"/>
      <c r="I74" s="1819"/>
      <c r="J74" s="1819"/>
      <c r="K74" s="1819"/>
      <c r="L74" s="1819"/>
      <c r="M74" s="1819"/>
      <c r="N74" s="1819"/>
      <c r="O74" s="1819"/>
      <c r="P74" s="1819"/>
      <c r="Q74" s="1819"/>
      <c r="R74" s="1819"/>
      <c r="S74" s="1819"/>
      <c r="T74" s="1819"/>
      <c r="U74" s="1819"/>
      <c r="V74" s="1819"/>
      <c r="W74" s="1819"/>
      <c r="X74" s="1819"/>
      <c r="Y74" s="1819"/>
      <c r="Z74" s="1819"/>
      <c r="AA74" s="1819"/>
      <c r="AB74" s="1819"/>
      <c r="AC74" s="1820"/>
    </row>
    <row r="75" spans="2:30" ht="15.75" thickBot="1" x14ac:dyDescent="0.3">
      <c r="B75" s="186"/>
      <c r="C75" s="184" t="s">
        <v>84</v>
      </c>
      <c r="D75" s="403">
        <v>1</v>
      </c>
      <c r="E75" s="404">
        <v>2</v>
      </c>
      <c r="F75" s="404">
        <v>3</v>
      </c>
      <c r="G75" s="404">
        <v>4</v>
      </c>
      <c r="H75" s="404">
        <v>5</v>
      </c>
      <c r="I75" s="404">
        <v>6</v>
      </c>
      <c r="J75" s="404">
        <v>7</v>
      </c>
      <c r="K75" s="404">
        <v>8</v>
      </c>
      <c r="L75" s="404">
        <v>9</v>
      </c>
      <c r="M75" s="404">
        <v>10</v>
      </c>
      <c r="N75" s="404">
        <v>11</v>
      </c>
      <c r="O75" s="404">
        <v>12</v>
      </c>
      <c r="P75" s="404">
        <v>13</v>
      </c>
      <c r="Q75" s="404">
        <v>14</v>
      </c>
      <c r="R75" s="404">
        <v>15</v>
      </c>
      <c r="S75" s="404">
        <v>16</v>
      </c>
      <c r="T75" s="404">
        <v>17</v>
      </c>
      <c r="U75" s="404">
        <v>18</v>
      </c>
      <c r="V75" s="404">
        <v>19</v>
      </c>
      <c r="W75" s="404">
        <v>20</v>
      </c>
      <c r="X75" s="404">
        <v>21</v>
      </c>
      <c r="Y75" s="404">
        <v>22</v>
      </c>
      <c r="Z75" s="404">
        <v>23</v>
      </c>
      <c r="AA75" s="404">
        <v>24</v>
      </c>
      <c r="AB75" s="405">
        <v>25</v>
      </c>
      <c r="AC75" s="196" t="s">
        <v>32</v>
      </c>
    </row>
    <row r="76" spans="2:30" s="188" customFormat="1" ht="15" customHeight="1" thickBot="1" x14ac:dyDescent="0.3">
      <c r="B76" s="186"/>
      <c r="C76" s="119"/>
      <c r="D76" s="406"/>
      <c r="E76" s="407"/>
      <c r="F76" s="407"/>
      <c r="G76" s="407"/>
      <c r="H76" s="407"/>
      <c r="I76" s="407"/>
      <c r="J76" s="407"/>
      <c r="K76" s="407"/>
      <c r="L76" s="408"/>
      <c r="M76" s="407"/>
      <c r="N76" s="407"/>
      <c r="O76" s="407"/>
      <c r="P76" s="407"/>
      <c r="Q76" s="407"/>
      <c r="R76" s="407"/>
      <c r="S76" s="407"/>
      <c r="T76" s="407"/>
      <c r="U76" s="407"/>
      <c r="V76" s="408"/>
      <c r="W76" s="407"/>
      <c r="X76" s="407"/>
      <c r="Y76" s="407"/>
      <c r="Z76" s="407"/>
      <c r="AA76" s="407"/>
      <c r="AB76" s="409"/>
      <c r="AC76" s="187"/>
    </row>
    <row r="77" spans="2:30" ht="16.5" customHeight="1" x14ac:dyDescent="0.25">
      <c r="B77" s="186"/>
      <c r="C77" s="189" t="s">
        <v>186</v>
      </c>
      <c r="D77" s="322">
        <f>'2. Medidas a) i)'!J69</f>
        <v>0</v>
      </c>
      <c r="E77" s="323">
        <f>'2. Medidas a) i)'!K69</f>
        <v>0</v>
      </c>
      <c r="F77" s="323">
        <f>'2. Medidas a) i)'!L69</f>
        <v>0</v>
      </c>
      <c r="G77" s="323">
        <f>'2. Medidas a) i)'!M69</f>
        <v>0</v>
      </c>
      <c r="H77" s="323">
        <f>'2. Medidas a) i)'!N69</f>
        <v>0</v>
      </c>
      <c r="I77" s="323">
        <f>'2. Medidas a) i)'!O69</f>
        <v>0</v>
      </c>
      <c r="J77" s="323">
        <f>'2. Medidas a) i)'!P69</f>
        <v>0</v>
      </c>
      <c r="K77" s="323">
        <f>'2. Medidas a) i)'!Q69</f>
        <v>0</v>
      </c>
      <c r="L77" s="323">
        <f>'2. Medidas a) i)'!R69</f>
        <v>0</v>
      </c>
      <c r="M77" s="323">
        <f>'2. Medidas a) i)'!S69</f>
        <v>0</v>
      </c>
      <c r="N77" s="323">
        <f>'2. Medidas a) i)'!T69</f>
        <v>0</v>
      </c>
      <c r="O77" s="323">
        <f>'2. Medidas a) i)'!U69</f>
        <v>0</v>
      </c>
      <c r="P77" s="323">
        <f>'2. Medidas a) i)'!V69</f>
        <v>0</v>
      </c>
      <c r="Q77" s="323">
        <f>'2. Medidas a) i)'!W69</f>
        <v>0</v>
      </c>
      <c r="R77" s="323">
        <f>'2. Medidas a) i)'!X69</f>
        <v>0</v>
      </c>
      <c r="S77" s="323">
        <f>'2. Medidas a) i)'!Y69</f>
        <v>0</v>
      </c>
      <c r="T77" s="323">
        <f>'2. Medidas a) i)'!Z69</f>
        <v>0</v>
      </c>
      <c r="U77" s="323">
        <f>'2. Medidas a) i)'!AA69</f>
        <v>0</v>
      </c>
      <c r="V77" s="323">
        <f>'2. Medidas a) i)'!AB69</f>
        <v>0</v>
      </c>
      <c r="W77" s="323">
        <f>'2. Medidas a) i)'!AC69</f>
        <v>0</v>
      </c>
      <c r="X77" s="323">
        <f>'2. Medidas a) i)'!AD69</f>
        <v>0</v>
      </c>
      <c r="Y77" s="323">
        <f>'2. Medidas a) i)'!AE69</f>
        <v>0</v>
      </c>
      <c r="Z77" s="323">
        <f>'2. Medidas a) i)'!AF69</f>
        <v>0</v>
      </c>
      <c r="AA77" s="323">
        <f>'2. Medidas a) i)'!AG69</f>
        <v>0</v>
      </c>
      <c r="AB77" s="323">
        <f>'2. Medidas a) i)'!AH69</f>
        <v>0</v>
      </c>
      <c r="AC77" s="324">
        <f t="shared" ref="AC77:AC83" si="8">SUM(D77:AB77)</f>
        <v>0</v>
      </c>
    </row>
    <row r="78" spans="2:30" ht="16.5" customHeight="1" x14ac:dyDescent="0.25">
      <c r="B78" s="186"/>
      <c r="C78" s="189" t="s">
        <v>187</v>
      </c>
      <c r="D78" s="325">
        <f>'3. Medidas a) ii)'!J68</f>
        <v>0</v>
      </c>
      <c r="E78" s="326">
        <f>'3. Medidas a) ii)'!K68</f>
        <v>0</v>
      </c>
      <c r="F78" s="326">
        <f>'3. Medidas a) ii)'!L68</f>
        <v>0</v>
      </c>
      <c r="G78" s="326">
        <f>'3. Medidas a) ii)'!M68</f>
        <v>0</v>
      </c>
      <c r="H78" s="326">
        <f>'3. Medidas a) ii)'!N68</f>
        <v>0</v>
      </c>
      <c r="I78" s="326">
        <f>'3. Medidas a) ii)'!O68</f>
        <v>0</v>
      </c>
      <c r="J78" s="326">
        <f>'3. Medidas a) ii)'!P68</f>
        <v>0</v>
      </c>
      <c r="K78" s="326">
        <f>'3. Medidas a) ii)'!Q68</f>
        <v>0</v>
      </c>
      <c r="L78" s="326">
        <f>'3. Medidas a) ii)'!R68</f>
        <v>0</v>
      </c>
      <c r="M78" s="326">
        <f>'3. Medidas a) ii)'!S68</f>
        <v>0</v>
      </c>
      <c r="N78" s="326">
        <f>'3. Medidas a) ii)'!T68</f>
        <v>0</v>
      </c>
      <c r="O78" s="326">
        <f>'3. Medidas a) ii)'!U68</f>
        <v>0</v>
      </c>
      <c r="P78" s="326">
        <f>'3. Medidas a) ii)'!V68</f>
        <v>0</v>
      </c>
      <c r="Q78" s="326">
        <f>'3. Medidas a) ii)'!W68</f>
        <v>0</v>
      </c>
      <c r="R78" s="326">
        <f>'3. Medidas a) ii)'!X68</f>
        <v>0</v>
      </c>
      <c r="S78" s="326">
        <f>'3. Medidas a) ii)'!Y68</f>
        <v>0</v>
      </c>
      <c r="T78" s="326">
        <f>'3. Medidas a) ii)'!Z68</f>
        <v>0</v>
      </c>
      <c r="U78" s="326">
        <f>'3. Medidas a) ii)'!AA68</f>
        <v>0</v>
      </c>
      <c r="V78" s="326">
        <f>'3. Medidas a) ii)'!AB68</f>
        <v>0</v>
      </c>
      <c r="W78" s="326">
        <f>'3. Medidas a) ii)'!AC68</f>
        <v>0</v>
      </c>
      <c r="X78" s="326">
        <f>'3. Medidas a) ii)'!AD68</f>
        <v>0</v>
      </c>
      <c r="Y78" s="326">
        <f>'3. Medidas a) ii)'!AE68</f>
        <v>0</v>
      </c>
      <c r="Z78" s="326">
        <f>'3. Medidas a) ii)'!AF68</f>
        <v>0</v>
      </c>
      <c r="AA78" s="326">
        <f>'3. Medidas a) ii)'!AG68</f>
        <v>0</v>
      </c>
      <c r="AB78" s="326">
        <f>'3. Medidas a) ii)'!AH68</f>
        <v>0</v>
      </c>
      <c r="AC78" s="327">
        <f t="shared" si="8"/>
        <v>0</v>
      </c>
    </row>
    <row r="79" spans="2:30" ht="16.5" customHeight="1" x14ac:dyDescent="0.25">
      <c r="B79" s="186"/>
      <c r="C79" s="189" t="s">
        <v>190</v>
      </c>
      <c r="D79" s="325">
        <f>'4. Medidas a) iii)'!J55</f>
        <v>0</v>
      </c>
      <c r="E79" s="326">
        <f>'4. Medidas a) iii)'!K55</f>
        <v>0</v>
      </c>
      <c r="F79" s="326">
        <f>'4. Medidas a) iii)'!L55</f>
        <v>0</v>
      </c>
      <c r="G79" s="326">
        <f>'4. Medidas a) iii)'!M55</f>
        <v>0</v>
      </c>
      <c r="H79" s="326">
        <f>'4. Medidas a) iii)'!N55</f>
        <v>0</v>
      </c>
      <c r="I79" s="326">
        <f>'4. Medidas a) iii)'!O55</f>
        <v>0</v>
      </c>
      <c r="J79" s="326">
        <f>'4. Medidas a) iii)'!P55</f>
        <v>0</v>
      </c>
      <c r="K79" s="326">
        <f>'4. Medidas a) iii)'!Q55</f>
        <v>0</v>
      </c>
      <c r="L79" s="326">
        <f>'4. Medidas a) iii)'!R55</f>
        <v>0</v>
      </c>
      <c r="M79" s="326">
        <f>'4. Medidas a) iii)'!S55</f>
        <v>0</v>
      </c>
      <c r="N79" s="326">
        <f>'4. Medidas a) iii)'!T55</f>
        <v>0</v>
      </c>
      <c r="O79" s="326">
        <f>'4. Medidas a) iii)'!U55</f>
        <v>0</v>
      </c>
      <c r="P79" s="326">
        <f>'4. Medidas a) iii)'!V55</f>
        <v>0</v>
      </c>
      <c r="Q79" s="326">
        <f>'4. Medidas a) iii)'!W55</f>
        <v>0</v>
      </c>
      <c r="R79" s="326">
        <f>'4. Medidas a) iii)'!X55</f>
        <v>0</v>
      </c>
      <c r="S79" s="326">
        <f>'4. Medidas a) iii)'!Y55</f>
        <v>0</v>
      </c>
      <c r="T79" s="326">
        <f>'4. Medidas a) iii)'!Z55</f>
        <v>0</v>
      </c>
      <c r="U79" s="326">
        <f>'4. Medidas a) iii)'!AA55</f>
        <v>0</v>
      </c>
      <c r="V79" s="326">
        <f>'4. Medidas a) iii)'!AB55</f>
        <v>0</v>
      </c>
      <c r="W79" s="326">
        <f>'4. Medidas a) iii)'!AC55</f>
        <v>0</v>
      </c>
      <c r="X79" s="326">
        <f>'4. Medidas a) iii)'!AD55</f>
        <v>0</v>
      </c>
      <c r="Y79" s="326">
        <f>'4. Medidas a) iii)'!AE55</f>
        <v>0</v>
      </c>
      <c r="Z79" s="326">
        <f>'4. Medidas a) iii)'!AF55</f>
        <v>0</v>
      </c>
      <c r="AA79" s="326">
        <f>'4. Medidas a) iii)'!AG55</f>
        <v>0</v>
      </c>
      <c r="AB79" s="326">
        <f>'4. Medidas a) iii)'!AH55</f>
        <v>0</v>
      </c>
      <c r="AC79" s="327">
        <f t="shared" si="8"/>
        <v>0</v>
      </c>
    </row>
    <row r="80" spans="2:30" ht="16.5" customHeight="1" x14ac:dyDescent="0.25">
      <c r="B80" s="131"/>
      <c r="C80" s="189" t="s">
        <v>188</v>
      </c>
      <c r="D80" s="325">
        <f>'5. Medidas a) iv)'!M201</f>
        <v>0</v>
      </c>
      <c r="E80" s="326">
        <f>'5. Medidas a) iv)'!N201</f>
        <v>0</v>
      </c>
      <c r="F80" s="326">
        <f>'5. Medidas a) iv)'!O201</f>
        <v>0</v>
      </c>
      <c r="G80" s="326">
        <f>'5. Medidas a) iv)'!P201</f>
        <v>0</v>
      </c>
      <c r="H80" s="326">
        <f>'5. Medidas a) iv)'!Q201</f>
        <v>0</v>
      </c>
      <c r="I80" s="326">
        <f>'5. Medidas a) iv)'!R201</f>
        <v>0</v>
      </c>
      <c r="J80" s="326">
        <f>'5. Medidas a) iv)'!S201</f>
        <v>0</v>
      </c>
      <c r="K80" s="326">
        <f>'5. Medidas a) iv)'!T201</f>
        <v>0</v>
      </c>
      <c r="L80" s="326">
        <f>'5. Medidas a) iv)'!U201</f>
        <v>0</v>
      </c>
      <c r="M80" s="326">
        <f>'5. Medidas a) iv)'!V201</f>
        <v>0</v>
      </c>
      <c r="N80" s="326">
        <f>'5. Medidas a) iv)'!W201</f>
        <v>0</v>
      </c>
      <c r="O80" s="326">
        <f>'5. Medidas a) iv)'!X201</f>
        <v>0</v>
      </c>
      <c r="P80" s="326">
        <f>'5. Medidas a) iv)'!Y201</f>
        <v>0</v>
      </c>
      <c r="Q80" s="326">
        <f>'5. Medidas a) iv)'!Z201</f>
        <v>0</v>
      </c>
      <c r="R80" s="326">
        <f>'5. Medidas a) iv)'!AA201</f>
        <v>0</v>
      </c>
      <c r="S80" s="326">
        <f>'5. Medidas a) iv)'!AB201</f>
        <v>0</v>
      </c>
      <c r="T80" s="326">
        <f>'5. Medidas a) iv)'!AC201</f>
        <v>0</v>
      </c>
      <c r="U80" s="326">
        <f>'5. Medidas a) iv)'!AD201</f>
        <v>0</v>
      </c>
      <c r="V80" s="326">
        <f>'5. Medidas a) iv)'!AE201</f>
        <v>0</v>
      </c>
      <c r="W80" s="326">
        <f>'5. Medidas a) iv)'!AF201</f>
        <v>0</v>
      </c>
      <c r="X80" s="326">
        <f>'5. Medidas a) iv)'!AG201</f>
        <v>0</v>
      </c>
      <c r="Y80" s="326">
        <f>'5. Medidas a) iv)'!AH201</f>
        <v>0</v>
      </c>
      <c r="Z80" s="326">
        <f>'5. Medidas a) iv)'!AI201</f>
        <v>0</v>
      </c>
      <c r="AA80" s="326">
        <f>'5. Medidas a) iv)'!AJ201</f>
        <v>0</v>
      </c>
      <c r="AB80" s="326">
        <f>'5. Medidas a) iv)'!AK201</f>
        <v>0</v>
      </c>
      <c r="AC80" s="327">
        <f t="shared" si="8"/>
        <v>0</v>
      </c>
    </row>
    <row r="81" spans="2:29" ht="16.5" customHeight="1" x14ac:dyDescent="0.25">
      <c r="B81" s="131"/>
      <c r="C81" s="189" t="s">
        <v>189</v>
      </c>
      <c r="D81" s="325">
        <f>'6. Medidas a) v)'!J55</f>
        <v>0</v>
      </c>
      <c r="E81" s="326">
        <f>'6. Medidas a) v)'!K55</f>
        <v>0</v>
      </c>
      <c r="F81" s="326">
        <f>'6. Medidas a) v)'!L55</f>
        <v>0</v>
      </c>
      <c r="G81" s="326">
        <f>'6. Medidas a) v)'!M55</f>
        <v>0</v>
      </c>
      <c r="H81" s="326">
        <f>'6. Medidas a) v)'!N55</f>
        <v>0</v>
      </c>
      <c r="I81" s="326">
        <f>'6. Medidas a) v)'!O55</f>
        <v>0</v>
      </c>
      <c r="J81" s="326">
        <f>'6. Medidas a) v)'!P55</f>
        <v>0</v>
      </c>
      <c r="K81" s="326">
        <f>'6. Medidas a) v)'!Q55</f>
        <v>0</v>
      </c>
      <c r="L81" s="326">
        <f>'6. Medidas a) v)'!R55</f>
        <v>0</v>
      </c>
      <c r="M81" s="326">
        <f>'6. Medidas a) v)'!S55</f>
        <v>0</v>
      </c>
      <c r="N81" s="326">
        <f>'6. Medidas a) v)'!T55</f>
        <v>0</v>
      </c>
      <c r="O81" s="326">
        <f>'6. Medidas a) v)'!U55</f>
        <v>0</v>
      </c>
      <c r="P81" s="326">
        <f>'6. Medidas a) v)'!V55</f>
        <v>0</v>
      </c>
      <c r="Q81" s="326">
        <f>'6. Medidas a) v)'!W55</f>
        <v>0</v>
      </c>
      <c r="R81" s="326">
        <f>'6. Medidas a) v)'!X55</f>
        <v>0</v>
      </c>
      <c r="S81" s="326">
        <f>'6. Medidas a) v)'!Y55</f>
        <v>0</v>
      </c>
      <c r="T81" s="326">
        <f>'6. Medidas a) v)'!Z55</f>
        <v>0</v>
      </c>
      <c r="U81" s="326">
        <f>'6. Medidas a) v)'!AA55</f>
        <v>0</v>
      </c>
      <c r="V81" s="326">
        <f>'6. Medidas a) v)'!AB55</f>
        <v>0</v>
      </c>
      <c r="W81" s="326">
        <f>'6. Medidas a) v)'!AC55</f>
        <v>0</v>
      </c>
      <c r="X81" s="326">
        <f>'6. Medidas a) v)'!AD55</f>
        <v>0</v>
      </c>
      <c r="Y81" s="326">
        <f>'6. Medidas a) v)'!AE55</f>
        <v>0</v>
      </c>
      <c r="Z81" s="326">
        <f>'6. Medidas a) v)'!AF55</f>
        <v>0</v>
      </c>
      <c r="AA81" s="326">
        <f>'6. Medidas a) v)'!AG55</f>
        <v>0</v>
      </c>
      <c r="AB81" s="326">
        <f>'6. Medidas a) v)'!AH55</f>
        <v>0</v>
      </c>
      <c r="AC81" s="327">
        <f t="shared" si="8"/>
        <v>0</v>
      </c>
    </row>
    <row r="82" spans="2:29" ht="16.5" customHeight="1" x14ac:dyDescent="0.25">
      <c r="B82" s="131"/>
      <c r="C82" s="189" t="s">
        <v>191</v>
      </c>
      <c r="D82" s="325">
        <f>'7. Medidas b) i)'!K54</f>
        <v>0</v>
      </c>
      <c r="E82" s="326">
        <f>'7. Medidas b) i)'!L54</f>
        <v>0</v>
      </c>
      <c r="F82" s="326">
        <f>'7. Medidas b) i)'!M54</f>
        <v>0</v>
      </c>
      <c r="G82" s="326">
        <f>'7. Medidas b) i)'!N54</f>
        <v>0</v>
      </c>
      <c r="H82" s="326">
        <f>'7. Medidas b) i)'!O54</f>
        <v>0</v>
      </c>
      <c r="I82" s="326">
        <f>'7. Medidas b) i)'!P54</f>
        <v>0</v>
      </c>
      <c r="J82" s="326">
        <f>'7. Medidas b) i)'!Q54</f>
        <v>0</v>
      </c>
      <c r="K82" s="326">
        <f>'7. Medidas b) i)'!R54</f>
        <v>0</v>
      </c>
      <c r="L82" s="326">
        <f>'7. Medidas b) i)'!S54</f>
        <v>0</v>
      </c>
      <c r="M82" s="326">
        <f>'7. Medidas b) i)'!T54</f>
        <v>0</v>
      </c>
      <c r="N82" s="326">
        <f>'7. Medidas b) i)'!U54</f>
        <v>0</v>
      </c>
      <c r="O82" s="326">
        <f>'7. Medidas b) i)'!V54</f>
        <v>0</v>
      </c>
      <c r="P82" s="326">
        <f>'7. Medidas b) i)'!W54</f>
        <v>0</v>
      </c>
      <c r="Q82" s="326">
        <f>'7. Medidas b) i)'!X54</f>
        <v>0</v>
      </c>
      <c r="R82" s="326">
        <f>'7. Medidas b) i)'!Y54</f>
        <v>0</v>
      </c>
      <c r="S82" s="326">
        <f>'7. Medidas b) i)'!Z54</f>
        <v>0</v>
      </c>
      <c r="T82" s="326">
        <f>'7. Medidas b) i)'!AA54</f>
        <v>0</v>
      </c>
      <c r="U82" s="326">
        <f>'7. Medidas b) i)'!AB54</f>
        <v>0</v>
      </c>
      <c r="V82" s="326">
        <f>'7. Medidas b) i)'!AC54</f>
        <v>0</v>
      </c>
      <c r="W82" s="326">
        <f>'7. Medidas b) i)'!AD54</f>
        <v>0</v>
      </c>
      <c r="X82" s="326">
        <f>'7. Medidas b) i)'!AE54</f>
        <v>0</v>
      </c>
      <c r="Y82" s="326">
        <f>'7. Medidas b) i)'!AF54</f>
        <v>0</v>
      </c>
      <c r="Z82" s="326">
        <f>'7. Medidas b) i)'!AG54</f>
        <v>0</v>
      </c>
      <c r="AA82" s="326">
        <f>'7. Medidas b) i)'!AH54</f>
        <v>0</v>
      </c>
      <c r="AB82" s="326">
        <f>'7. Medidas b) i)'!AI54</f>
        <v>0</v>
      </c>
      <c r="AC82" s="327">
        <f t="shared" si="8"/>
        <v>0</v>
      </c>
    </row>
    <row r="83" spans="2:29" ht="16.5" customHeight="1" x14ac:dyDescent="0.25">
      <c r="B83" s="131"/>
      <c r="C83" s="189" t="s">
        <v>192</v>
      </c>
      <c r="D83" s="325">
        <f>'8. Medidas b) ii)'!J56</f>
        <v>0</v>
      </c>
      <c r="E83" s="326">
        <f>'8. Medidas b) ii)'!K56</f>
        <v>0</v>
      </c>
      <c r="F83" s="326">
        <f>'8. Medidas b) ii)'!L56</f>
        <v>0</v>
      </c>
      <c r="G83" s="326">
        <f>'8. Medidas b) ii)'!M56</f>
        <v>0</v>
      </c>
      <c r="H83" s="326">
        <f>'8. Medidas b) ii)'!N56</f>
        <v>0</v>
      </c>
      <c r="I83" s="326">
        <f>'8. Medidas b) ii)'!O56</f>
        <v>0</v>
      </c>
      <c r="J83" s="326">
        <f>'8. Medidas b) ii)'!P56</f>
        <v>0</v>
      </c>
      <c r="K83" s="326">
        <f>'8. Medidas b) ii)'!Q56</f>
        <v>0</v>
      </c>
      <c r="L83" s="326">
        <f>'8. Medidas b) ii)'!R56</f>
        <v>0</v>
      </c>
      <c r="M83" s="326">
        <f>'8. Medidas b) ii)'!S56</f>
        <v>0</v>
      </c>
      <c r="N83" s="326">
        <f>'8. Medidas b) ii)'!T56</f>
        <v>0</v>
      </c>
      <c r="O83" s="326">
        <f>'8. Medidas b) ii)'!U56</f>
        <v>0</v>
      </c>
      <c r="P83" s="326">
        <f>'8. Medidas b) ii)'!V56</f>
        <v>0</v>
      </c>
      <c r="Q83" s="326">
        <f>'8. Medidas b) ii)'!W56</f>
        <v>0</v>
      </c>
      <c r="R83" s="326">
        <f>'8. Medidas b) ii)'!X56</f>
        <v>0</v>
      </c>
      <c r="S83" s="326">
        <f>'8. Medidas b) ii)'!Y56</f>
        <v>0</v>
      </c>
      <c r="T83" s="326">
        <f>'8. Medidas b) ii)'!Z56</f>
        <v>0</v>
      </c>
      <c r="U83" s="326">
        <f>'8. Medidas b) ii)'!AA56</f>
        <v>0</v>
      </c>
      <c r="V83" s="326">
        <f>'8. Medidas b) ii)'!AB56</f>
        <v>0</v>
      </c>
      <c r="W83" s="326">
        <f>'8. Medidas b) ii)'!AC56</f>
        <v>0</v>
      </c>
      <c r="X83" s="326">
        <f>'8. Medidas b) ii)'!AD56</f>
        <v>0</v>
      </c>
      <c r="Y83" s="326">
        <f>'8. Medidas b) ii)'!AE56</f>
        <v>0</v>
      </c>
      <c r="Z83" s="326">
        <f>'8. Medidas b) ii)'!AF56</f>
        <v>0</v>
      </c>
      <c r="AA83" s="326">
        <f>'8. Medidas b) ii)'!AG56</f>
        <v>0</v>
      </c>
      <c r="AB83" s="326">
        <f>'8. Medidas b) ii)'!AH56</f>
        <v>0</v>
      </c>
      <c r="AC83" s="327">
        <f t="shared" si="8"/>
        <v>0</v>
      </c>
    </row>
    <row r="84" spans="2:29" ht="16.5" customHeight="1" thickBot="1" x14ac:dyDescent="0.3">
      <c r="B84" s="131"/>
      <c r="C84" s="192" t="s">
        <v>113</v>
      </c>
      <c r="D84" s="328">
        <f t="shared" ref="D84:AC84" si="9">SUM(D77:D83)</f>
        <v>0</v>
      </c>
      <c r="E84" s="329">
        <f t="shared" si="9"/>
        <v>0</v>
      </c>
      <c r="F84" s="329">
        <f t="shared" si="9"/>
        <v>0</v>
      </c>
      <c r="G84" s="329">
        <f t="shared" si="9"/>
        <v>0</v>
      </c>
      <c r="H84" s="329">
        <f t="shared" si="9"/>
        <v>0</v>
      </c>
      <c r="I84" s="329">
        <f t="shared" si="9"/>
        <v>0</v>
      </c>
      <c r="J84" s="329">
        <f t="shared" si="9"/>
        <v>0</v>
      </c>
      <c r="K84" s="329">
        <f t="shared" si="9"/>
        <v>0</v>
      </c>
      <c r="L84" s="329">
        <f t="shared" si="9"/>
        <v>0</v>
      </c>
      <c r="M84" s="329">
        <f t="shared" si="9"/>
        <v>0</v>
      </c>
      <c r="N84" s="329">
        <f t="shared" si="9"/>
        <v>0</v>
      </c>
      <c r="O84" s="329">
        <f t="shared" si="9"/>
        <v>0</v>
      </c>
      <c r="P84" s="329">
        <f t="shared" si="9"/>
        <v>0</v>
      </c>
      <c r="Q84" s="329">
        <f t="shared" si="9"/>
        <v>0</v>
      </c>
      <c r="R84" s="329">
        <f t="shared" si="9"/>
        <v>0</v>
      </c>
      <c r="S84" s="329">
        <f t="shared" si="9"/>
        <v>0</v>
      </c>
      <c r="T84" s="329">
        <f t="shared" si="9"/>
        <v>0</v>
      </c>
      <c r="U84" s="329">
        <f t="shared" si="9"/>
        <v>0</v>
      </c>
      <c r="V84" s="329">
        <f t="shared" si="9"/>
        <v>0</v>
      </c>
      <c r="W84" s="329">
        <f t="shared" si="9"/>
        <v>0</v>
      </c>
      <c r="X84" s="329">
        <f t="shared" si="9"/>
        <v>0</v>
      </c>
      <c r="Y84" s="329">
        <f t="shared" si="9"/>
        <v>0</v>
      </c>
      <c r="Z84" s="329">
        <f t="shared" si="9"/>
        <v>0</v>
      </c>
      <c r="AA84" s="329">
        <f t="shared" si="9"/>
        <v>0</v>
      </c>
      <c r="AB84" s="329">
        <f t="shared" si="9"/>
        <v>0</v>
      </c>
      <c r="AC84" s="330">
        <f t="shared" si="9"/>
        <v>0</v>
      </c>
    </row>
    <row r="85" spans="2:29" ht="16.5" customHeight="1" thickBot="1" x14ac:dyDescent="0.3">
      <c r="B85" s="133"/>
      <c r="C85" s="134"/>
      <c r="D85" s="134"/>
      <c r="E85" s="134"/>
      <c r="F85" s="134"/>
      <c r="G85" s="134"/>
      <c r="H85" s="134"/>
      <c r="I85" s="134"/>
      <c r="J85" s="134"/>
      <c r="K85" s="134"/>
      <c r="L85" s="134"/>
      <c r="M85" s="135"/>
      <c r="N85" s="136"/>
      <c r="O85" s="136"/>
      <c r="P85" s="136"/>
      <c r="Q85" s="136"/>
      <c r="R85" s="136"/>
      <c r="S85" s="136"/>
      <c r="T85" s="136"/>
      <c r="U85" s="136"/>
      <c r="V85" s="136"/>
      <c r="W85" s="136"/>
      <c r="X85" s="136"/>
      <c r="Y85" s="136"/>
      <c r="Z85" s="136"/>
      <c r="AA85" s="136"/>
      <c r="AB85" s="136"/>
      <c r="AC85" s="137"/>
    </row>
    <row r="86" spans="2:29" x14ac:dyDescent="0.25">
      <c r="C86" s="674" t="str">
        <f>'1. Identificação Ben. Oper.'!D10&amp;"/// "&amp;'1. Identificação Ben. Oper.'!D12&amp;" /// "&amp;'1. Identificação Ben. Oper.'!D11</f>
        <v xml:space="preserve">(atribuído pelo Balcão 2020 após submissão):///  /// </v>
      </c>
    </row>
  </sheetData>
  <sheetProtection algorithmName="SHA-512" hashValue="wHVq01GTzgvaE5rDytG+BoYQbIkmPJnLZISvfTs+gnBmhIzmu55RKDogPSJQtxASDixq17ZL4FZH/pjJuusW4Q==" saltValue="UaP3KuHVRfA74PNpzhPTgA==" spinCount="100000" sheet="1" objects="1" scenarios="1"/>
  <mergeCells count="32">
    <mergeCell ref="E54:F54"/>
    <mergeCell ref="D59:AC59"/>
    <mergeCell ref="AD61:AD62"/>
    <mergeCell ref="D74:AC74"/>
    <mergeCell ref="C40:E40"/>
    <mergeCell ref="C41:D41"/>
    <mergeCell ref="C42:D42"/>
    <mergeCell ref="C43:D43"/>
    <mergeCell ref="C44:D44"/>
    <mergeCell ref="C45:D45"/>
    <mergeCell ref="C46:D46"/>
    <mergeCell ref="C53:D53"/>
    <mergeCell ref="E53:G53"/>
    <mergeCell ref="C47:D47"/>
    <mergeCell ref="C49:G49"/>
    <mergeCell ref="C51:D51"/>
    <mergeCell ref="F51:G51"/>
    <mergeCell ref="J37:O38"/>
    <mergeCell ref="J39:O41"/>
    <mergeCell ref="C9:G9"/>
    <mergeCell ref="C11:D11"/>
    <mergeCell ref="C16:G16"/>
    <mergeCell ref="C36:G36"/>
    <mergeCell ref="F23:F27"/>
    <mergeCell ref="J11:O11"/>
    <mergeCell ref="K31:K36"/>
    <mergeCell ref="L31:L36"/>
    <mergeCell ref="M31:M36"/>
    <mergeCell ref="N31:N36"/>
    <mergeCell ref="O31:O36"/>
    <mergeCell ref="J16:M16"/>
    <mergeCell ref="N16:O16"/>
  </mergeCells>
  <conditionalFormatting sqref="D71:AB71">
    <cfRule type="cellIs" dxfId="11" priority="19" operator="equal">
      <formula>0</formula>
    </cfRule>
  </conditionalFormatting>
  <conditionalFormatting sqref="AC70">
    <cfRule type="cellIs" dxfId="10" priority="17" operator="equal">
      <formula>0</formula>
    </cfRule>
  </conditionalFormatting>
  <conditionalFormatting sqref="D70:AB70">
    <cfRule type="cellIs" dxfId="9" priority="16" operator="equal">
      <formula>0</formula>
    </cfRule>
  </conditionalFormatting>
  <conditionalFormatting sqref="F51:G51">
    <cfRule type="expression" dxfId="8" priority="10">
      <formula>$E$51="Sim"</formula>
    </cfRule>
  </conditionalFormatting>
  <conditionalFormatting sqref="K30:O30">
    <cfRule type="containsText" dxfId="7" priority="8" operator="containsText" text="ERRO">
      <formula>NOT(ISERROR(SEARCH("ERRO",K30)))</formula>
    </cfRule>
  </conditionalFormatting>
  <conditionalFormatting sqref="K31:O36">
    <cfRule type="notContainsBlanks" dxfId="6" priority="7">
      <formula>LEN(TRIM(K31))&gt;0</formula>
    </cfRule>
  </conditionalFormatting>
  <conditionalFormatting sqref="N16">
    <cfRule type="containsText" dxfId="5" priority="1" operator="containsText" text="Erro nas economias de energia">
      <formula>NOT(ISERROR(SEARCH("Erro nas economias de energia",N16)))</formula>
    </cfRule>
    <cfRule type="expression" dxfId="4" priority="2">
      <formula>$E$11="Não"</formula>
    </cfRule>
  </conditionalFormatting>
  <conditionalFormatting sqref="E11">
    <cfRule type="containsText" dxfId="3" priority="3" operator="containsText" text="Erro nas economias de energia">
      <formula>NOT(ISERROR(SEARCH("Erro nas economias de energia",E11)))</formula>
    </cfRule>
    <cfRule type="expression" dxfId="2" priority="4">
      <formula>$E$11="Não"</formula>
    </cfRule>
  </conditionalFormatting>
  <hyperlinks>
    <hyperlink ref="J2" location="'0.Ajuda'!A1" display="Ajuda" xr:uid="{00000000-0004-0000-0F00-000000000000}"/>
    <hyperlink ref="J4" location="Home!A1" display="Home" xr:uid="{00000000-0004-0000-0F00-000001000000}"/>
    <hyperlink ref="J6" location="'AP.2. Quadro de Despesa'!A1" display="Quadro de Despesa" xr:uid="{00000000-0004-0000-0F00-000002000000}"/>
    <hyperlink ref="J8" location="'11. Resumo e Forma de Financ.'!A1" display="Resumo da Operação" xr:uid="{00000000-0004-0000-0F00-000003000000}"/>
  </hyperlinks>
  <pageMargins left="0.7" right="0.7" top="0.75" bottom="0.75" header="0.3" footer="0.3"/>
  <pageSetup paperSize="9" scale="25" orientation="landscape"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Z35"/>
  <sheetViews>
    <sheetView showGridLines="0" zoomScale="70" zoomScaleNormal="70" workbookViewId="0"/>
  </sheetViews>
  <sheetFormatPr defaultColWidth="9.140625" defaultRowHeight="15" x14ac:dyDescent="0.25"/>
  <cols>
    <col min="1" max="2" width="6" style="509" customWidth="1"/>
    <col min="3" max="3" width="10.5703125" style="509" customWidth="1"/>
    <col min="4" max="4" width="20" style="509" customWidth="1"/>
    <col min="5" max="5" width="22" style="509" customWidth="1"/>
    <col min="6" max="6" width="19" style="509" customWidth="1"/>
    <col min="7" max="7" width="10.5703125" style="509" customWidth="1"/>
    <col min="8" max="9" width="12.42578125" style="509" customWidth="1"/>
    <col min="10" max="10" width="15.7109375" style="509" customWidth="1"/>
    <col min="11" max="11" width="12.85546875" style="509" hidden="1" customWidth="1"/>
    <col min="12" max="15" width="6.7109375" style="509" hidden="1" customWidth="1"/>
    <col min="16" max="18" width="15.5703125" style="509" customWidth="1"/>
    <col min="19" max="19" width="15.28515625" style="509" customWidth="1"/>
    <col min="20" max="20" width="12.28515625" style="509" customWidth="1"/>
    <col min="21" max="21" width="13" style="509" customWidth="1"/>
    <col min="22" max="22" width="22.140625" style="509" customWidth="1"/>
    <col min="23" max="23" width="7.28515625" style="509" customWidth="1"/>
    <col min="24" max="24" width="2.5703125" style="509" customWidth="1"/>
    <col min="25" max="25" width="4.42578125" style="509" customWidth="1"/>
    <col min="26" max="26" width="12.140625" style="509" customWidth="1"/>
    <col min="27" max="16384" width="9.140625" style="509"/>
  </cols>
  <sheetData>
    <row r="1" spans="2:26" ht="23.25" customHeight="1" x14ac:dyDescent="0.25"/>
    <row r="2" spans="2:26" ht="18.75" customHeight="1" x14ac:dyDescent="0.25">
      <c r="C2" s="635"/>
      <c r="E2" s="770"/>
      <c r="F2" s="3"/>
      <c r="G2" s="770"/>
    </row>
    <row r="3" spans="2:26" ht="30" customHeight="1" x14ac:dyDescent="0.25">
      <c r="B3" s="891"/>
      <c r="C3" s="892"/>
      <c r="D3" s="893"/>
      <c r="E3" s="894"/>
      <c r="F3" s="895"/>
      <c r="G3" s="894"/>
      <c r="H3" s="893"/>
      <c r="I3" s="893"/>
      <c r="J3" s="893"/>
      <c r="K3" s="893"/>
      <c r="L3" s="893"/>
      <c r="M3" s="893"/>
      <c r="N3" s="893"/>
      <c r="O3" s="893"/>
      <c r="P3" s="893"/>
      <c r="Q3" s="893"/>
      <c r="R3" s="893"/>
      <c r="S3" s="893"/>
      <c r="T3" s="893"/>
      <c r="U3" s="893"/>
      <c r="V3" s="893"/>
      <c r="W3" s="896"/>
      <c r="X3" s="981"/>
      <c r="Z3" s="867" t="s">
        <v>359</v>
      </c>
    </row>
    <row r="4" spans="2:26" ht="15" customHeight="1" x14ac:dyDescent="0.25">
      <c r="B4" s="897"/>
      <c r="C4" s="898"/>
      <c r="D4" s="899"/>
      <c r="E4" s="900"/>
      <c r="F4" s="11"/>
      <c r="G4" s="900"/>
      <c r="H4" s="899"/>
      <c r="I4" s="899"/>
      <c r="J4" s="899"/>
      <c r="K4" s="899"/>
      <c r="L4" s="899"/>
      <c r="M4" s="899"/>
      <c r="N4" s="899"/>
      <c r="O4" s="899"/>
      <c r="P4" s="899"/>
      <c r="Q4" s="899"/>
      <c r="R4" s="899"/>
      <c r="S4" s="899"/>
      <c r="T4" s="899"/>
      <c r="U4" s="899"/>
      <c r="V4" s="899"/>
      <c r="W4" s="901"/>
      <c r="X4" s="981"/>
    </row>
    <row r="5" spans="2:26" ht="30" customHeight="1" x14ac:dyDescent="0.25">
      <c r="B5" s="897"/>
      <c r="C5" s="898"/>
      <c r="D5" s="1895" t="s">
        <v>581</v>
      </c>
      <c r="E5" s="1895"/>
      <c r="F5" s="1895"/>
      <c r="G5" s="1895"/>
      <c r="H5" s="1895"/>
      <c r="I5" s="1895"/>
      <c r="J5" s="1895"/>
      <c r="K5" s="899"/>
      <c r="L5" s="899"/>
      <c r="M5" s="899"/>
      <c r="N5" s="899"/>
      <c r="O5" s="899"/>
      <c r="P5" s="899"/>
      <c r="Q5" s="899"/>
      <c r="R5" s="899"/>
      <c r="S5" s="899"/>
      <c r="T5" s="899"/>
      <c r="U5" s="899"/>
      <c r="V5" s="899"/>
      <c r="W5" s="901"/>
      <c r="X5" s="981"/>
      <c r="Z5" s="868" t="s">
        <v>562</v>
      </c>
    </row>
    <row r="6" spans="2:26" ht="15" customHeight="1" x14ac:dyDescent="0.25">
      <c r="B6" s="897"/>
      <c r="C6" s="899"/>
      <c r="D6" s="800" t="s">
        <v>503</v>
      </c>
      <c r="K6" s="843"/>
      <c r="L6" s="508"/>
      <c r="M6" s="508"/>
      <c r="N6" s="508"/>
      <c r="O6" s="508"/>
      <c r="P6" s="508"/>
      <c r="Q6" s="508"/>
      <c r="R6" s="508"/>
      <c r="S6" s="899"/>
      <c r="T6" s="899"/>
      <c r="U6" s="899"/>
      <c r="V6" s="899"/>
      <c r="W6" s="901"/>
      <c r="X6" s="981"/>
    </row>
    <row r="7" spans="2:26" ht="30" customHeight="1" x14ac:dyDescent="0.25">
      <c r="B7" s="897"/>
      <c r="C7" s="899"/>
      <c r="E7" s="846"/>
      <c r="F7" s="846"/>
      <c r="G7" s="846"/>
      <c r="H7" s="846"/>
      <c r="I7" s="846"/>
      <c r="J7" s="846"/>
      <c r="K7" s="843"/>
      <c r="L7" s="508"/>
      <c r="M7" s="508"/>
      <c r="N7" s="508"/>
      <c r="O7" s="508"/>
      <c r="P7" s="508"/>
      <c r="Q7" s="508"/>
      <c r="R7" s="508"/>
      <c r="S7" s="899"/>
      <c r="T7" s="899"/>
      <c r="U7" s="899"/>
      <c r="V7" s="899"/>
      <c r="W7" s="901"/>
      <c r="X7" s="981"/>
      <c r="Z7" s="868" t="s">
        <v>535</v>
      </c>
    </row>
    <row r="8" spans="2:26" ht="15" customHeight="1" x14ac:dyDescent="0.25">
      <c r="B8" s="897"/>
      <c r="C8" s="899"/>
      <c r="D8" s="899"/>
      <c r="E8" s="899"/>
      <c r="F8" s="899"/>
      <c r="G8" s="899"/>
      <c r="H8" s="899"/>
      <c r="I8" s="899"/>
      <c r="J8" s="899"/>
      <c r="K8" s="899"/>
      <c r="L8" s="899"/>
      <c r="M8" s="899"/>
      <c r="N8" s="899"/>
      <c r="O8" s="899"/>
      <c r="P8" s="899"/>
      <c r="Q8" s="899"/>
      <c r="R8" s="899"/>
      <c r="S8" s="899"/>
      <c r="T8" s="899"/>
      <c r="U8" s="899"/>
      <c r="V8" s="899"/>
      <c r="W8" s="901"/>
      <c r="X8" s="981"/>
    </row>
    <row r="9" spans="2:26" ht="30" customHeight="1" thickBot="1" x14ac:dyDescent="0.3">
      <c r="B9" s="897"/>
      <c r="C9" s="899"/>
      <c r="D9" s="982" t="s">
        <v>425</v>
      </c>
      <c r="E9" s="980"/>
      <c r="F9" s="980"/>
      <c r="G9" s="980"/>
      <c r="H9" s="980"/>
      <c r="I9" s="980"/>
      <c r="J9" s="980"/>
      <c r="K9" s="980"/>
      <c r="L9" s="980"/>
      <c r="M9" s="980"/>
      <c r="N9" s="980"/>
      <c r="O9" s="980"/>
      <c r="P9" s="980"/>
      <c r="Q9" s="980"/>
      <c r="R9" s="980"/>
      <c r="S9" s="980"/>
      <c r="T9" s="980"/>
      <c r="U9" s="980"/>
      <c r="V9" s="899"/>
      <c r="W9" s="901"/>
      <c r="X9" s="981"/>
      <c r="Z9" s="868" t="s">
        <v>552</v>
      </c>
    </row>
    <row r="10" spans="2:26" ht="29.25" customHeight="1" thickBot="1" x14ac:dyDescent="0.3">
      <c r="B10" s="897"/>
      <c r="C10" s="899"/>
      <c r="D10" s="744" t="s">
        <v>196</v>
      </c>
      <c r="E10" s="1887" t="s">
        <v>197</v>
      </c>
      <c r="F10" s="1888"/>
      <c r="G10" s="1908" t="s">
        <v>198</v>
      </c>
      <c r="H10" s="1896" t="s">
        <v>195</v>
      </c>
      <c r="I10" s="1897"/>
      <c r="J10" s="1893" t="s">
        <v>201</v>
      </c>
      <c r="K10" s="749"/>
      <c r="L10" s="749"/>
      <c r="M10" s="749"/>
      <c r="N10" s="749"/>
      <c r="O10" s="749"/>
      <c r="P10" s="1887" t="s">
        <v>413</v>
      </c>
      <c r="Q10" s="1888"/>
      <c r="R10" s="1889"/>
      <c r="S10" s="760" t="s">
        <v>414</v>
      </c>
      <c r="T10" s="744" t="s">
        <v>415</v>
      </c>
      <c r="U10" s="845" t="s">
        <v>421</v>
      </c>
      <c r="V10" s="899"/>
      <c r="W10" s="901"/>
      <c r="X10" s="981"/>
    </row>
    <row r="11" spans="2:26" ht="15.75" customHeight="1" thickBot="1" x14ac:dyDescent="0.4">
      <c r="B11" s="897"/>
      <c r="C11" s="899"/>
      <c r="D11" s="752" t="s">
        <v>429</v>
      </c>
      <c r="E11" s="1890"/>
      <c r="F11" s="1891"/>
      <c r="G11" s="1909"/>
      <c r="H11" s="510" t="s">
        <v>199</v>
      </c>
      <c r="I11" s="511" t="s">
        <v>200</v>
      </c>
      <c r="J11" s="1894"/>
      <c r="K11" s="844"/>
      <c r="L11" s="844"/>
      <c r="M11" s="750"/>
      <c r="N11" s="750"/>
      <c r="O11" s="750"/>
      <c r="P11" s="1890"/>
      <c r="Q11" s="1891"/>
      <c r="R11" s="1892"/>
      <c r="S11" s="753" t="s">
        <v>430</v>
      </c>
      <c r="T11" s="752" t="s">
        <v>431</v>
      </c>
      <c r="U11" s="754" t="s">
        <v>432</v>
      </c>
      <c r="V11" s="899"/>
      <c r="W11" s="901"/>
      <c r="X11" s="981"/>
    </row>
    <row r="12" spans="2:26" ht="101.25" customHeight="1" x14ac:dyDescent="0.25">
      <c r="B12" s="897"/>
      <c r="C12" s="1174" t="s">
        <v>411</v>
      </c>
      <c r="D12" s="512" t="s">
        <v>202</v>
      </c>
      <c r="E12" s="1906" t="s">
        <v>389</v>
      </c>
      <c r="F12" s="1907"/>
      <c r="G12" s="513" t="s">
        <v>203</v>
      </c>
      <c r="H12" s="514">
        <f>'AP.1. Indicadores'!F8</f>
        <v>0</v>
      </c>
      <c r="I12" s="515">
        <f>'1. Identificação Ben. Oper.'!D47</f>
        <v>0</v>
      </c>
      <c r="J12" s="740">
        <f>IF(I12=0,0,H12/I12)</f>
        <v>0</v>
      </c>
      <c r="K12" s="730"/>
      <c r="L12" s="745">
        <v>0</v>
      </c>
      <c r="M12" s="746">
        <v>0.3</v>
      </c>
      <c r="N12" s="746">
        <v>0.5</v>
      </c>
      <c r="O12" s="746">
        <v>1</v>
      </c>
      <c r="P12" s="1910" t="s">
        <v>624</v>
      </c>
      <c r="Q12" s="1911"/>
      <c r="R12" s="1912"/>
      <c r="S12" s="747">
        <v>0.4</v>
      </c>
      <c r="T12" s="748" t="str">
        <f>IF(J12=0,"",IF(J12&lt;0,"Contributo Negativo",IF(J12&lt;M12,"Redução Insuficiente",IF(J12=M12,1,IF(J12&lt;N12,3,IF(J12&lt;=O12,5,IF(J12&gt;O12,"Redução Excede os 100%","")))))))</f>
        <v/>
      </c>
      <c r="U12" s="755" t="str">
        <f>IF(T12="","",IF(T12&lt;=0,"ERRO",IF(ISTEXT(T12),"",IF(T12&gt;5,"ERRO",S12*T12))))</f>
        <v/>
      </c>
      <c r="V12" s="890" t="str">
        <f>IF(J12="","",IF(J12=0,"",IF(J12&lt;0.3,"Candidatura NÃO cumpre o critério de elegibilidade!!!","")))</f>
        <v/>
      </c>
      <c r="W12" s="901"/>
      <c r="X12" s="981"/>
    </row>
    <row r="13" spans="2:26" ht="99.75" customHeight="1" x14ac:dyDescent="0.25">
      <c r="B13" s="897"/>
      <c r="C13" s="1339" t="s">
        <v>412</v>
      </c>
      <c r="D13" s="824" t="s">
        <v>204</v>
      </c>
      <c r="E13" s="1904" t="s">
        <v>205</v>
      </c>
      <c r="F13" s="1905"/>
      <c r="G13" s="825" t="s">
        <v>203</v>
      </c>
      <c r="H13" s="816">
        <f>'AP.1. Indicadores'!F9</f>
        <v>0</v>
      </c>
      <c r="I13" s="817">
        <f>'1. Identificação Ben. Oper.'!D42</f>
        <v>0</v>
      </c>
      <c r="J13" s="818">
        <f>IF(I13=0,0,H13/I13)</f>
        <v>0</v>
      </c>
      <c r="K13" s="819"/>
      <c r="L13" s="820">
        <v>0</v>
      </c>
      <c r="M13" s="821">
        <v>0.3</v>
      </c>
      <c r="N13" s="821">
        <v>0.5</v>
      </c>
      <c r="O13" s="821">
        <v>1</v>
      </c>
      <c r="P13" s="1913" t="s">
        <v>648</v>
      </c>
      <c r="Q13" s="1914"/>
      <c r="R13" s="1915"/>
      <c r="S13" s="826">
        <v>0.3</v>
      </c>
      <c r="T13" s="822" t="str">
        <f>IF(J13=0,"",IF(J13&lt;0,"Contributo Negativo",IF(J13&lt;=M13,1,IF(J13&lt;N13,3,IF(J13&lt;=O13,5,IF(J13&gt;O13,"Redução Excede os 100%",""))))))</f>
        <v/>
      </c>
      <c r="U13" s="823" t="str">
        <f t="shared" ref="U13:U15" si="0">IF(T13="","",IF(T13&lt;=0,"ERRO",IF(T13&gt;5,"ERRO",S13*T13)))</f>
        <v/>
      </c>
      <c r="V13" s="899"/>
      <c r="W13" s="901"/>
      <c r="X13" s="981"/>
    </row>
    <row r="14" spans="2:26" ht="111" customHeight="1" thickBot="1" x14ac:dyDescent="0.3">
      <c r="B14" s="897"/>
      <c r="C14" s="1898" t="s">
        <v>441</v>
      </c>
      <c r="D14" s="516" t="s">
        <v>206</v>
      </c>
      <c r="E14" s="1902" t="s">
        <v>682</v>
      </c>
      <c r="F14" s="1903"/>
      <c r="G14" s="517" t="s">
        <v>207</v>
      </c>
      <c r="H14" s="518">
        <f>'AP.3. Apoio Reembol.'!E30</f>
        <v>0</v>
      </c>
      <c r="I14" s="519">
        <f>'1. Identificação Ben. Oper.'!D48-'AP.1. Indicadores'!F17</f>
        <v>0</v>
      </c>
      <c r="J14" s="741">
        <f>IF(I14=0,0,H14/I14)</f>
        <v>0</v>
      </c>
      <c r="K14" s="731"/>
      <c r="L14" s="734">
        <v>0</v>
      </c>
      <c r="M14" s="734">
        <v>6000</v>
      </c>
      <c r="N14" s="734">
        <v>15000</v>
      </c>
      <c r="O14" s="733"/>
      <c r="P14" s="1884" t="s">
        <v>626</v>
      </c>
      <c r="Q14" s="1885"/>
      <c r="R14" s="1886"/>
      <c r="S14" s="736">
        <v>0.2</v>
      </c>
      <c r="T14" s="742" t="str">
        <f>IF(J14=0,"",IF(J14&lt;0,"Contributo Negativo",IF(J14&lt;=M14,5,IF(J14&lt;=N14,3,IF(J14&gt;N14,1,"")))))</f>
        <v/>
      </c>
      <c r="U14" s="756" t="str">
        <f t="shared" si="0"/>
        <v/>
      </c>
      <c r="V14" s="899"/>
      <c r="W14" s="901"/>
      <c r="X14" s="981"/>
    </row>
    <row r="15" spans="2:26" ht="112.5" customHeight="1" thickBot="1" x14ac:dyDescent="0.3">
      <c r="B15" s="897"/>
      <c r="C15" s="1899"/>
      <c r="D15" s="520" t="s">
        <v>208</v>
      </c>
      <c r="E15" s="1900" t="s">
        <v>209</v>
      </c>
      <c r="F15" s="1901" t="s">
        <v>210</v>
      </c>
      <c r="G15" s="521" t="s">
        <v>211</v>
      </c>
      <c r="H15" s="522"/>
      <c r="I15" s="523"/>
      <c r="J15" s="524">
        <f>'1. Identificação Ben. Oper.'!D41</f>
        <v>0</v>
      </c>
      <c r="K15" s="732"/>
      <c r="L15" s="735"/>
      <c r="M15" s="735"/>
      <c r="N15" s="735"/>
      <c r="O15" s="735"/>
      <c r="P15" s="1884" t="s">
        <v>625</v>
      </c>
      <c r="Q15" s="1885"/>
      <c r="R15" s="1886"/>
      <c r="S15" s="737">
        <v>0.1</v>
      </c>
      <c r="T15" s="743" t="str">
        <f>IF(J15="","",IF(J15="F",5,IF(J15="E",5,IF(J15="D",3,IF(J15="C",1,IF(J15="B",1,IF(J15="B-",1,IF(J15="A",1,IF(J15="A+",1,"")))))))))</f>
        <v/>
      </c>
      <c r="U15" s="757" t="str">
        <f t="shared" si="0"/>
        <v/>
      </c>
      <c r="V15" s="899"/>
      <c r="W15" s="901"/>
      <c r="X15" s="981"/>
    </row>
    <row r="16" spans="2:26" ht="43.5" customHeight="1" thickBot="1" x14ac:dyDescent="0.3">
      <c r="B16" s="897"/>
      <c r="C16" s="899"/>
      <c r="D16" s="899"/>
      <c r="E16" s="899"/>
      <c r="F16" s="899"/>
      <c r="G16" s="899"/>
      <c r="H16" s="899"/>
      <c r="I16" s="899"/>
      <c r="J16" s="899"/>
      <c r="K16" s="899"/>
      <c r="L16" s="899"/>
      <c r="M16" s="899"/>
      <c r="N16" s="899"/>
      <c r="O16" s="899"/>
      <c r="P16" s="899"/>
      <c r="Q16" s="899"/>
      <c r="R16" s="899"/>
      <c r="S16" s="899"/>
      <c r="T16" s="899"/>
      <c r="U16" s="758" t="str">
        <f>IF(J12&lt;0.3,"",SUM(U12:U15))</f>
        <v/>
      </c>
      <c r="V16" s="847" t="s">
        <v>436</v>
      </c>
      <c r="W16" s="901"/>
      <c r="X16" s="981"/>
    </row>
    <row r="17" spans="2:24" x14ac:dyDescent="0.25">
      <c r="B17" s="897"/>
      <c r="C17" s="899"/>
      <c r="D17" s="899"/>
      <c r="E17" s="899"/>
      <c r="F17" s="899"/>
      <c r="G17" s="899"/>
      <c r="H17" s="899"/>
      <c r="I17" s="899"/>
      <c r="J17" s="899"/>
      <c r="K17" s="899"/>
      <c r="L17" s="899"/>
      <c r="M17" s="899"/>
      <c r="N17" s="899"/>
      <c r="O17" s="899"/>
      <c r="P17" s="899"/>
      <c r="Q17" s="899"/>
      <c r="R17" s="899"/>
      <c r="S17" s="899"/>
      <c r="T17" s="899"/>
      <c r="U17" s="899"/>
      <c r="V17" s="899"/>
      <c r="W17" s="901"/>
      <c r="X17" s="981"/>
    </row>
    <row r="18" spans="2:24" ht="30" customHeight="1" x14ac:dyDescent="0.25">
      <c r="B18" s="897"/>
      <c r="C18" s="899"/>
      <c r="D18" s="982" t="s">
        <v>434</v>
      </c>
      <c r="E18" s="980"/>
      <c r="F18" s="980"/>
      <c r="G18" s="980"/>
      <c r="H18" s="980"/>
      <c r="I18" s="980"/>
      <c r="J18" s="980"/>
      <c r="K18" s="980"/>
      <c r="L18" s="980"/>
      <c r="M18" s="980"/>
      <c r="N18" s="980"/>
      <c r="O18" s="980"/>
      <c r="P18" s="980"/>
      <c r="Q18" s="980"/>
      <c r="R18" s="980"/>
      <c r="S18" s="980"/>
      <c r="T18" s="980"/>
      <c r="U18" s="980"/>
      <c r="V18" s="899"/>
      <c r="W18" s="901"/>
      <c r="X18" s="981"/>
    </row>
    <row r="19" spans="2:24" ht="22.5" customHeight="1" thickBot="1" x14ac:dyDescent="0.3">
      <c r="B19" s="897"/>
      <c r="C19" s="899"/>
      <c r="D19" s="1883" t="s">
        <v>426</v>
      </c>
      <c r="E19" s="1883"/>
      <c r="F19" s="1883"/>
      <c r="G19" s="1883"/>
      <c r="H19" s="902"/>
      <c r="I19" s="902"/>
      <c r="J19" s="902"/>
      <c r="K19" s="902"/>
      <c r="L19" s="902"/>
      <c r="M19" s="902"/>
      <c r="N19" s="902"/>
      <c r="O19" s="902"/>
      <c r="P19" s="902"/>
      <c r="Q19" s="902"/>
      <c r="R19" s="902"/>
      <c r="S19" s="902"/>
      <c r="T19" s="902"/>
      <c r="U19" s="902"/>
      <c r="V19" s="899"/>
      <c r="W19" s="901"/>
      <c r="X19" s="981"/>
    </row>
    <row r="20" spans="2:24" ht="39.75" customHeight="1" x14ac:dyDescent="0.25">
      <c r="B20" s="897"/>
      <c r="C20" s="899"/>
      <c r="D20" s="759" t="s">
        <v>427</v>
      </c>
      <c r="E20" s="1879" t="s">
        <v>197</v>
      </c>
      <c r="F20" s="1879"/>
      <c r="G20" s="1881" t="s">
        <v>198</v>
      </c>
      <c r="H20" s="899"/>
      <c r="I20" s="899"/>
      <c r="J20" s="1893" t="s">
        <v>201</v>
      </c>
      <c r="K20" s="749"/>
      <c r="L20" s="749"/>
      <c r="M20" s="749"/>
      <c r="N20" s="749"/>
      <c r="O20" s="749"/>
      <c r="P20" s="1887" t="s">
        <v>440</v>
      </c>
      <c r="Q20" s="1888"/>
      <c r="R20" s="1889"/>
      <c r="S20" s="760" t="s">
        <v>435</v>
      </c>
      <c r="T20" s="759" t="s">
        <v>427</v>
      </c>
      <c r="U20" s="845" t="s">
        <v>421</v>
      </c>
      <c r="V20" s="899"/>
      <c r="W20" s="901"/>
      <c r="X20" s="981"/>
    </row>
    <row r="21" spans="2:24" ht="14.25" customHeight="1" thickBot="1" x14ac:dyDescent="0.3">
      <c r="B21" s="897"/>
      <c r="C21" s="899"/>
      <c r="D21" s="751" t="s">
        <v>428</v>
      </c>
      <c r="E21" s="1880"/>
      <c r="F21" s="1880"/>
      <c r="G21" s="1882"/>
      <c r="H21" s="899"/>
      <c r="I21" s="899"/>
      <c r="J21" s="1894"/>
      <c r="K21" s="844"/>
      <c r="L21" s="844"/>
      <c r="M21" s="750"/>
      <c r="N21" s="750"/>
      <c r="O21" s="750"/>
      <c r="P21" s="1890"/>
      <c r="Q21" s="1891"/>
      <c r="R21" s="1892"/>
      <c r="S21" s="753" t="s">
        <v>430</v>
      </c>
      <c r="T21" s="752" t="s">
        <v>428</v>
      </c>
      <c r="U21" s="754" t="s">
        <v>437</v>
      </c>
      <c r="V21" s="899"/>
      <c r="W21" s="901"/>
      <c r="X21" s="981"/>
    </row>
    <row r="22" spans="2:24" ht="78.75" customHeight="1" x14ac:dyDescent="0.25">
      <c r="B22" s="897"/>
      <c r="C22" s="899"/>
      <c r="D22" s="1865" t="s">
        <v>416</v>
      </c>
      <c r="E22" s="1862" t="s">
        <v>417</v>
      </c>
      <c r="F22" s="811" t="s">
        <v>418</v>
      </c>
      <c r="G22" s="809" t="s">
        <v>422</v>
      </c>
      <c r="H22" s="903"/>
      <c r="I22" s="903"/>
      <c r="J22" s="814" t="str">
        <f>IF('8. Medidas b) ii)'!E25&lt;0,"",IF('8. Medidas b) ii)'!E25=0,"Não",IF('8. Medidas b) ii)'!E25&gt;0,"Sim","")))</f>
        <v>Não</v>
      </c>
      <c r="K22" s="899"/>
      <c r="L22" s="899"/>
      <c r="M22" s="899"/>
      <c r="N22" s="899"/>
      <c r="O22" s="899"/>
      <c r="P22" s="1870" t="s">
        <v>423</v>
      </c>
      <c r="Q22" s="1871"/>
      <c r="R22" s="1872"/>
      <c r="S22" s="1869" t="s">
        <v>87</v>
      </c>
      <c r="T22" s="1868">
        <f>IF(AND(J22="Não",J23="Não",J24="Não"),1,IF(AND(J22="Sim",J23="Não"),1.05,IF(AND(J23="Sim",J22="Não"),1.15,IF(J24="Sim",1.2,""))))</f>
        <v>1</v>
      </c>
      <c r="U22" s="1859" t="str">
        <f>IF(J12&lt;0.3,"",IF(OR(T12="",T13="",T14="",T15=""),0,(T22-1)*U16))</f>
        <v/>
      </c>
      <c r="V22" s="899"/>
      <c r="W22" s="901"/>
      <c r="X22" s="981"/>
    </row>
    <row r="23" spans="2:24" ht="90" customHeight="1" x14ac:dyDescent="0.25">
      <c r="B23" s="897"/>
      <c r="C23" s="899"/>
      <c r="D23" s="1866"/>
      <c r="E23" s="1863"/>
      <c r="F23" s="812" t="s">
        <v>419</v>
      </c>
      <c r="G23" s="738" t="s">
        <v>422</v>
      </c>
      <c r="H23" s="899"/>
      <c r="I23" s="899"/>
      <c r="J23" s="739" t="str">
        <f>IF('2. Medidas a) i)'!E38&lt;0,"",IF('2. Medidas a) i)'!E38=0,"Não",IF('2. Medidas a) i)'!E38&gt;0,"Sim","")))</f>
        <v>Não</v>
      </c>
      <c r="K23" s="899"/>
      <c r="L23" s="899"/>
      <c r="M23" s="899"/>
      <c r="N23" s="899"/>
      <c r="O23" s="899"/>
      <c r="P23" s="1873"/>
      <c r="Q23" s="1874"/>
      <c r="R23" s="1875"/>
      <c r="S23" s="1869"/>
      <c r="T23" s="1868"/>
      <c r="U23" s="1860"/>
      <c r="V23" s="899"/>
      <c r="W23" s="901"/>
      <c r="X23" s="981"/>
    </row>
    <row r="24" spans="2:24" ht="49.5" customHeight="1" thickBot="1" x14ac:dyDescent="0.3">
      <c r="B24" s="897"/>
      <c r="C24" s="899"/>
      <c r="D24" s="1867"/>
      <c r="E24" s="1864"/>
      <c r="F24" s="813" t="s">
        <v>420</v>
      </c>
      <c r="G24" s="810" t="s">
        <v>422</v>
      </c>
      <c r="H24" s="903"/>
      <c r="I24" s="903"/>
      <c r="J24" s="815" t="str">
        <f>IF(AND(J22="Sim",J23="Sim"),"Sim","Não")</f>
        <v>Não</v>
      </c>
      <c r="K24" s="899"/>
      <c r="L24" s="899"/>
      <c r="M24" s="899"/>
      <c r="N24" s="899"/>
      <c r="O24" s="899"/>
      <c r="P24" s="1876"/>
      <c r="Q24" s="1877"/>
      <c r="R24" s="1878"/>
      <c r="S24" s="1869"/>
      <c r="T24" s="1868"/>
      <c r="U24" s="1861"/>
      <c r="V24" s="899"/>
      <c r="W24" s="901"/>
      <c r="X24" s="981"/>
    </row>
    <row r="25" spans="2:24" x14ac:dyDescent="0.25">
      <c r="B25" s="897"/>
      <c r="C25" s="899"/>
      <c r="D25" s="899"/>
      <c r="E25" s="899"/>
      <c r="F25" s="899"/>
      <c r="G25" s="899"/>
      <c r="H25" s="899"/>
      <c r="I25" s="899"/>
      <c r="J25" s="899"/>
      <c r="K25" s="899"/>
      <c r="L25" s="899"/>
      <c r="M25" s="899"/>
      <c r="N25" s="899"/>
      <c r="O25" s="899"/>
      <c r="P25" s="899"/>
      <c r="Q25" s="899"/>
      <c r="R25" s="899"/>
      <c r="S25" s="899"/>
      <c r="T25" s="899"/>
      <c r="U25" s="899"/>
      <c r="V25" s="899"/>
      <c r="W25" s="901"/>
      <c r="X25" s="981"/>
    </row>
    <row r="26" spans="2:24" x14ac:dyDescent="0.25">
      <c r="B26" s="897"/>
      <c r="C26" s="899"/>
      <c r="D26" s="899"/>
      <c r="E26" s="899"/>
      <c r="F26" s="899"/>
      <c r="G26" s="899"/>
      <c r="H26" s="899"/>
      <c r="I26" s="899"/>
      <c r="J26" s="899"/>
      <c r="K26" s="899"/>
      <c r="L26" s="899"/>
      <c r="M26" s="899"/>
      <c r="N26" s="899"/>
      <c r="O26" s="899"/>
      <c r="P26" s="899"/>
      <c r="Q26" s="899"/>
      <c r="R26" s="899"/>
      <c r="S26" s="899"/>
      <c r="T26" s="899"/>
      <c r="U26" s="899"/>
      <c r="V26" s="899"/>
      <c r="W26" s="901"/>
      <c r="X26" s="981"/>
    </row>
    <row r="27" spans="2:24" ht="29.25" customHeight="1" thickBot="1" x14ac:dyDescent="0.3">
      <c r="B27" s="897"/>
      <c r="C27" s="899"/>
      <c r="D27" s="982" t="s">
        <v>433</v>
      </c>
      <c r="E27" s="980"/>
      <c r="F27" s="980"/>
      <c r="G27" s="980"/>
      <c r="H27" s="980"/>
      <c r="I27" s="980"/>
      <c r="J27" s="980"/>
      <c r="K27" s="980"/>
      <c r="L27" s="980"/>
      <c r="M27" s="980"/>
      <c r="N27" s="980"/>
      <c r="O27" s="980"/>
      <c r="P27" s="980"/>
      <c r="Q27" s="980"/>
      <c r="R27" s="980"/>
      <c r="S27" s="980"/>
      <c r="T27" s="980"/>
      <c r="U27" s="980"/>
      <c r="V27" s="899"/>
      <c r="W27" s="901"/>
      <c r="X27" s="981"/>
    </row>
    <row r="28" spans="2:24" ht="34.5" customHeight="1" x14ac:dyDescent="0.25">
      <c r="B28" s="897"/>
      <c r="C28" s="899"/>
      <c r="D28" s="899"/>
      <c r="E28" s="899"/>
      <c r="F28" s="899"/>
      <c r="G28" s="899"/>
      <c r="H28" s="899"/>
      <c r="I28" s="899"/>
      <c r="J28" s="899"/>
      <c r="K28" s="899"/>
      <c r="L28" s="899"/>
      <c r="M28" s="899"/>
      <c r="N28" s="899"/>
      <c r="O28" s="899"/>
      <c r="P28" s="899"/>
      <c r="Q28" s="899"/>
      <c r="R28" s="899"/>
      <c r="S28" s="899"/>
      <c r="T28" s="899"/>
      <c r="U28" s="761" t="s">
        <v>438</v>
      </c>
      <c r="V28" s="899"/>
      <c r="W28" s="901"/>
      <c r="X28" s="981"/>
    </row>
    <row r="29" spans="2:24" ht="15.75" customHeight="1" thickBot="1" x14ac:dyDescent="0.3">
      <c r="B29" s="897"/>
      <c r="C29" s="899"/>
      <c r="D29" s="899"/>
      <c r="E29" s="899"/>
      <c r="F29" s="899"/>
      <c r="G29" s="899"/>
      <c r="H29" s="899"/>
      <c r="I29" s="899"/>
      <c r="J29" s="899"/>
      <c r="K29" s="899"/>
      <c r="L29" s="899"/>
      <c r="M29" s="899"/>
      <c r="N29" s="899"/>
      <c r="O29" s="899"/>
      <c r="P29" s="899"/>
      <c r="Q29" s="899"/>
      <c r="R29" s="899"/>
      <c r="S29" s="899"/>
      <c r="T29" s="899"/>
      <c r="U29" s="762" t="s">
        <v>439</v>
      </c>
      <c r="V29" s="899"/>
      <c r="W29" s="901"/>
      <c r="X29" s="981"/>
    </row>
    <row r="30" spans="2:24" ht="30" customHeight="1" thickBot="1" x14ac:dyDescent="0.3">
      <c r="B30" s="897"/>
      <c r="C30" s="899"/>
      <c r="D30" s="983" t="s">
        <v>424</v>
      </c>
      <c r="E30" s="902"/>
      <c r="F30" s="902"/>
      <c r="G30" s="902"/>
      <c r="H30" s="902"/>
      <c r="I30" s="902"/>
      <c r="J30" s="902"/>
      <c r="K30" s="902"/>
      <c r="L30" s="902"/>
      <c r="M30" s="902"/>
      <c r="N30" s="902"/>
      <c r="O30" s="902"/>
      <c r="P30" s="902"/>
      <c r="Q30" s="902"/>
      <c r="R30" s="902"/>
      <c r="S30" s="902"/>
      <c r="T30" s="902"/>
      <c r="U30" s="758" t="str">
        <f>IF(J12&lt;0.3,"",U16+U22)</f>
        <v/>
      </c>
      <c r="V30" s="847" t="s">
        <v>564</v>
      </c>
      <c r="W30" s="901"/>
      <c r="X30" s="981"/>
    </row>
    <row r="31" spans="2:24" x14ac:dyDescent="0.25">
      <c r="B31" s="897"/>
      <c r="C31" s="899"/>
      <c r="D31" s="899"/>
      <c r="E31" s="899"/>
      <c r="F31" s="899"/>
      <c r="G31" s="899"/>
      <c r="H31" s="899"/>
      <c r="I31" s="899"/>
      <c r="J31" s="899"/>
      <c r="K31" s="899"/>
      <c r="L31" s="899"/>
      <c r="M31" s="899"/>
      <c r="N31" s="899"/>
      <c r="O31" s="899"/>
      <c r="P31" s="899"/>
      <c r="Q31" s="899"/>
      <c r="R31" s="899"/>
      <c r="S31" s="899"/>
      <c r="T31" s="899"/>
      <c r="U31" s="899"/>
      <c r="V31" s="899"/>
      <c r="W31" s="901"/>
      <c r="X31" s="981"/>
    </row>
    <row r="32" spans="2:24" x14ac:dyDescent="0.25">
      <c r="B32" s="897"/>
      <c r="C32" s="899"/>
      <c r="D32" s="899"/>
      <c r="E32" s="899"/>
      <c r="F32" s="899"/>
      <c r="G32" s="899"/>
      <c r="H32" s="899"/>
      <c r="I32" s="899"/>
      <c r="J32" s="899"/>
      <c r="K32" s="899"/>
      <c r="L32" s="899"/>
      <c r="M32" s="899"/>
      <c r="N32" s="899"/>
      <c r="O32" s="899"/>
      <c r="P32" s="899"/>
      <c r="Q32" s="899"/>
      <c r="R32" s="899"/>
      <c r="S32" s="899"/>
      <c r="T32" s="899"/>
      <c r="U32" s="899"/>
      <c r="V32" s="899"/>
      <c r="W32" s="901"/>
      <c r="X32" s="981"/>
    </row>
    <row r="33" spans="2:24" x14ac:dyDescent="0.25">
      <c r="B33" s="897"/>
      <c r="C33" s="899"/>
      <c r="D33" s="899"/>
      <c r="E33" s="899"/>
      <c r="F33" s="899"/>
      <c r="G33" s="899"/>
      <c r="H33" s="899"/>
      <c r="I33" s="899"/>
      <c r="J33" s="899"/>
      <c r="K33" s="899"/>
      <c r="L33" s="899"/>
      <c r="M33" s="899"/>
      <c r="N33" s="899"/>
      <c r="O33" s="899"/>
      <c r="P33" s="899"/>
      <c r="Q33" s="899"/>
      <c r="R33" s="899"/>
      <c r="S33" s="899"/>
      <c r="T33" s="899"/>
      <c r="U33" s="899"/>
      <c r="V33" s="899"/>
      <c r="W33" s="901"/>
      <c r="X33" s="981"/>
    </row>
    <row r="34" spans="2:24" x14ac:dyDescent="0.25">
      <c r="B34" s="897"/>
      <c r="C34" s="899"/>
      <c r="D34" s="904" t="str">
        <f>'1. Identificação Ben. Oper.'!D10&amp;"/// "&amp;'1. Identificação Ben. Oper.'!D12&amp;" /// "&amp;'1. Identificação Ben. Oper.'!D11</f>
        <v xml:space="preserve">(atribuído pelo Balcão 2020 após submissão):///  /// </v>
      </c>
      <c r="E34" s="899"/>
      <c r="F34" s="899"/>
      <c r="G34" s="899"/>
      <c r="H34" s="899"/>
      <c r="I34" s="899"/>
      <c r="J34" s="899"/>
      <c r="K34" s="899"/>
      <c r="L34" s="899"/>
      <c r="M34" s="899"/>
      <c r="N34" s="899"/>
      <c r="O34" s="899"/>
      <c r="P34" s="899"/>
      <c r="Q34" s="899"/>
      <c r="R34" s="899"/>
      <c r="S34" s="899"/>
      <c r="T34" s="899"/>
      <c r="U34" s="899"/>
      <c r="V34" s="899"/>
      <c r="W34" s="901"/>
      <c r="X34" s="981"/>
    </row>
    <row r="35" spans="2:24" x14ac:dyDescent="0.25">
      <c r="B35" s="905"/>
      <c r="C35" s="906"/>
      <c r="D35" s="906"/>
      <c r="E35" s="906"/>
      <c r="F35" s="906"/>
      <c r="G35" s="906"/>
      <c r="H35" s="906"/>
      <c r="I35" s="906"/>
      <c r="J35" s="906"/>
      <c r="K35" s="906"/>
      <c r="L35" s="906"/>
      <c r="M35" s="906"/>
      <c r="N35" s="906"/>
      <c r="O35" s="906"/>
      <c r="P35" s="906"/>
      <c r="Q35" s="906"/>
      <c r="R35" s="906"/>
      <c r="S35" s="906"/>
      <c r="T35" s="906"/>
      <c r="U35" s="906"/>
      <c r="V35" s="906"/>
      <c r="W35" s="907"/>
      <c r="X35" s="981"/>
    </row>
  </sheetData>
  <sheetProtection algorithmName="SHA-512" hashValue="n5BlpirRMIJPFE2HJuoojdGoZP1g2Z12L2VttL4BVXaJkGYudhMQaWtTmMZ3h/gJwN3vivEgV+qi+btCHEpeFA==" saltValue="hk8yvowVdy6m/n/V31xBWw==" spinCount="100000" sheet="1" objects="1" scenarios="1"/>
  <mergeCells count="26">
    <mergeCell ref="P10:R11"/>
    <mergeCell ref="D5:J5"/>
    <mergeCell ref="H10:I10"/>
    <mergeCell ref="C14:C15"/>
    <mergeCell ref="E15:F15"/>
    <mergeCell ref="E14:F14"/>
    <mergeCell ref="E13:F13"/>
    <mergeCell ref="E12:F12"/>
    <mergeCell ref="E10:F11"/>
    <mergeCell ref="G10:G11"/>
    <mergeCell ref="J10:J11"/>
    <mergeCell ref="P12:R12"/>
    <mergeCell ref="P13:R13"/>
    <mergeCell ref="P14:R14"/>
    <mergeCell ref="E20:F21"/>
    <mergeCell ref="G20:G21"/>
    <mergeCell ref="D19:G19"/>
    <mergeCell ref="P15:R15"/>
    <mergeCell ref="P20:R21"/>
    <mergeCell ref="J20:J21"/>
    <mergeCell ref="U22:U24"/>
    <mergeCell ref="E22:E24"/>
    <mergeCell ref="D22:D24"/>
    <mergeCell ref="T22:T24"/>
    <mergeCell ref="S22:S24"/>
    <mergeCell ref="P22:R24"/>
  </mergeCells>
  <conditionalFormatting sqref="V12">
    <cfRule type="containsText" dxfId="1" priority="1" operator="containsText" text="NÃO">
      <formula>NOT(ISERROR(SEARCH("NÃO",V12)))</formula>
    </cfRule>
  </conditionalFormatting>
  <hyperlinks>
    <hyperlink ref="Z3" location="'0.Ajuda'!A1" display="Ajuda" xr:uid="{00000000-0004-0000-1000-000000000000}"/>
    <hyperlink ref="Z5" location="Home!A1" display="Home" xr:uid="{00000000-0004-0000-1000-000001000000}"/>
    <hyperlink ref="Z7" location="'AP.2. Quadro de Despesa'!A1" display="Quadro de Despesa" xr:uid="{00000000-0004-0000-1000-000002000000}"/>
    <hyperlink ref="Z9" location="'11. Resumo e Forma de Financ.'!A1" display="Resumo da Operação" xr:uid="{00000000-0004-0000-1000-000003000000}"/>
  </hyperlinks>
  <pageMargins left="0.25" right="0.25" top="0.75" bottom="0.75" header="0.3" footer="0.3"/>
  <pageSetup paperSize="9" scale="4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J93"/>
  <sheetViews>
    <sheetView showGridLines="0" zoomScale="70" zoomScaleNormal="70" workbookViewId="0">
      <selection activeCell="J14" sqref="J14"/>
    </sheetView>
  </sheetViews>
  <sheetFormatPr defaultRowHeight="15" x14ac:dyDescent="0.25"/>
  <cols>
    <col min="2" max="2" width="7.28515625" customWidth="1"/>
    <col min="3" max="3" width="41" bestFit="1" customWidth="1"/>
    <col min="4" max="4" width="17.140625" customWidth="1"/>
    <col min="5" max="5" width="29.42578125" customWidth="1"/>
    <col min="6" max="6" width="23.85546875" customWidth="1"/>
    <col min="7" max="7" width="24.42578125" customWidth="1"/>
    <col min="8" max="8" width="8" customWidth="1"/>
    <col min="9" max="9" width="13.85546875" customWidth="1"/>
    <col min="10" max="10" width="11.85546875" customWidth="1"/>
  </cols>
  <sheetData>
    <row r="1" spans="2:10" x14ac:dyDescent="0.25">
      <c r="B1" s="478"/>
      <c r="C1" s="478"/>
      <c r="D1" s="478"/>
      <c r="E1" s="478"/>
      <c r="F1" s="478"/>
      <c r="G1" s="478"/>
      <c r="H1" s="478"/>
    </row>
    <row r="2" spans="2:10" x14ac:dyDescent="0.25">
      <c r="B2" s="478"/>
      <c r="C2" s="478"/>
      <c r="D2" s="478"/>
      <c r="E2" s="478"/>
      <c r="F2" s="478"/>
      <c r="G2" s="478"/>
      <c r="H2" s="478"/>
    </row>
    <row r="3" spans="2:10" ht="23.25" x14ac:dyDescent="0.35">
      <c r="B3" s="478"/>
      <c r="C3" s="979" t="s">
        <v>82</v>
      </c>
      <c r="D3" s="478"/>
      <c r="E3" s="478"/>
      <c r="F3" s="478"/>
      <c r="G3" s="478"/>
      <c r="H3" s="478"/>
    </row>
    <row r="4" spans="2:10" x14ac:dyDescent="0.25">
      <c r="B4" s="478"/>
      <c r="C4" s="478"/>
      <c r="D4" s="478"/>
      <c r="E4" s="478"/>
      <c r="F4" s="478"/>
      <c r="G4" s="478"/>
      <c r="H4" s="478"/>
    </row>
    <row r="5" spans="2:10" x14ac:dyDescent="0.25">
      <c r="B5" s="478"/>
      <c r="C5" s="478"/>
      <c r="D5" s="478"/>
      <c r="E5" s="478"/>
      <c r="F5" s="478"/>
      <c r="G5" s="478"/>
      <c r="H5" s="478"/>
    </row>
    <row r="6" spans="2:10" x14ac:dyDescent="0.25">
      <c r="B6" s="478"/>
      <c r="C6" s="479" t="s">
        <v>255</v>
      </c>
      <c r="D6" s="1917" t="str">
        <f>'1. Identificação Ben. Oper.'!D10:E10</f>
        <v>(atribuído pelo Balcão 2020 após submissão):</v>
      </c>
      <c r="E6" s="1917"/>
      <c r="F6" s="1917"/>
      <c r="G6" s="478"/>
      <c r="H6" s="478"/>
    </row>
    <row r="7" spans="2:10" ht="27" customHeight="1" x14ac:dyDescent="0.25">
      <c r="B7" s="478"/>
      <c r="C7" s="480" t="s">
        <v>256</v>
      </c>
      <c r="D7" s="1918">
        <f>'1. Identificação Ben. Oper.'!D12:E12</f>
        <v>0</v>
      </c>
      <c r="E7" s="1918"/>
      <c r="F7" s="1918"/>
      <c r="G7" s="478"/>
      <c r="H7" s="478"/>
      <c r="J7" s="509"/>
    </row>
    <row r="8" spans="2:10" ht="24" customHeight="1" x14ac:dyDescent="0.25">
      <c r="B8" s="478"/>
      <c r="C8" s="480" t="s">
        <v>257</v>
      </c>
      <c r="D8" s="1918">
        <f>'1. Identificação Ben. Oper.'!D11:E11</f>
        <v>0</v>
      </c>
      <c r="E8" s="1918"/>
      <c r="F8" s="1918"/>
      <c r="G8" s="478"/>
      <c r="H8" s="478"/>
      <c r="J8" s="867" t="s">
        <v>359</v>
      </c>
    </row>
    <row r="9" spans="2:10" ht="24" customHeight="1" x14ac:dyDescent="0.25">
      <c r="B9" s="478"/>
      <c r="C9" s="478"/>
      <c r="D9" s="478"/>
      <c r="E9" s="478"/>
      <c r="F9" s="478"/>
      <c r="G9" s="478"/>
      <c r="H9" s="478"/>
      <c r="J9" s="509"/>
    </row>
    <row r="10" spans="2:10" ht="24" customHeight="1" x14ac:dyDescent="0.25">
      <c r="B10" s="478"/>
      <c r="C10" s="478"/>
      <c r="D10" s="478"/>
      <c r="E10" s="478"/>
      <c r="F10" s="478"/>
      <c r="G10" s="478"/>
      <c r="H10" s="478"/>
      <c r="J10" s="868" t="s">
        <v>562</v>
      </c>
    </row>
    <row r="11" spans="2:10" ht="24" customHeight="1" x14ac:dyDescent="0.25">
      <c r="B11" s="478"/>
      <c r="C11" s="480" t="s">
        <v>258</v>
      </c>
      <c r="D11" s="1104" t="str">
        <f>'AP.2. Quadro de Despesa'!O10</f>
        <v/>
      </c>
      <c r="E11" s="478"/>
      <c r="F11" s="478"/>
      <c r="G11" s="478"/>
      <c r="H11" s="478"/>
      <c r="J11" s="509"/>
    </row>
    <row r="12" spans="2:10" ht="24" customHeight="1" x14ac:dyDescent="0.25">
      <c r="B12" s="478"/>
      <c r="C12" s="480" t="s">
        <v>259</v>
      </c>
      <c r="D12" s="1105">
        <f>'AP.3. Apoio Reembol.'!G41</f>
        <v>0</v>
      </c>
      <c r="E12" s="478"/>
      <c r="F12" s="478"/>
      <c r="G12" s="478"/>
      <c r="H12" s="496"/>
      <c r="I12" s="497" t="s">
        <v>260</v>
      </c>
      <c r="J12" s="868" t="s">
        <v>535</v>
      </c>
    </row>
    <row r="13" spans="2:10" ht="24" customHeight="1" x14ac:dyDescent="0.25">
      <c r="B13" s="478"/>
      <c r="C13" s="480" t="s">
        <v>375</v>
      </c>
      <c r="D13" s="1105" t="e">
        <f>'AP.3. Apoio Reembol.'!G50</f>
        <v>#DIV/0!</v>
      </c>
      <c r="E13" s="478"/>
      <c r="F13" s="478"/>
      <c r="G13" s="478"/>
      <c r="H13" s="496"/>
      <c r="I13" s="498" t="e">
        <f>'AP.3. Apoio Reembol.'!G53</f>
        <v>#DIV/0!</v>
      </c>
      <c r="J13" s="509"/>
    </row>
    <row r="14" spans="2:10" ht="24" customHeight="1" x14ac:dyDescent="0.25">
      <c r="B14" s="478"/>
      <c r="C14" s="480" t="s">
        <v>261</v>
      </c>
      <c r="D14" s="1106" t="e">
        <f>'AP.3. Apoio Reembol.'!G55</f>
        <v>#DIV/0!</v>
      </c>
      <c r="E14" s="478"/>
      <c r="F14" s="478"/>
      <c r="G14" s="478"/>
      <c r="H14" s="496"/>
      <c r="I14" s="497" t="s">
        <v>262</v>
      </c>
      <c r="J14" s="868" t="s">
        <v>552</v>
      </c>
    </row>
    <row r="15" spans="2:10" ht="24" customHeight="1" x14ac:dyDescent="0.25">
      <c r="B15" s="478"/>
      <c r="C15" s="480" t="s">
        <v>263</v>
      </c>
      <c r="D15" s="1107" t="e">
        <f>'AP.3. Apoio Reembol.'!G49</f>
        <v>#DIV/0!</v>
      </c>
      <c r="E15" s="478"/>
      <c r="F15" s="478"/>
      <c r="G15" s="478"/>
      <c r="H15" s="496"/>
      <c r="I15" s="498" t="e">
        <f>'AP.3. Apoio Reembol.'!G54</f>
        <v>#DIV/0!</v>
      </c>
    </row>
    <row r="16" spans="2:10" x14ac:dyDescent="0.25">
      <c r="B16" s="478"/>
      <c r="C16" s="478"/>
      <c r="D16" s="478"/>
      <c r="E16" s="478"/>
      <c r="F16" s="478"/>
      <c r="G16" s="478"/>
      <c r="H16" s="496"/>
      <c r="I16" s="497" t="e">
        <f>D15*2</f>
        <v>#DIV/0!</v>
      </c>
    </row>
    <row r="17" spans="2:9" hidden="1" x14ac:dyDescent="0.25">
      <c r="B17" s="478"/>
      <c r="C17" s="478"/>
      <c r="D17" s="478"/>
      <c r="E17" s="478"/>
      <c r="F17" s="478"/>
      <c r="H17" s="478"/>
      <c r="I17" s="497"/>
    </row>
    <row r="18" spans="2:9" hidden="1" x14ac:dyDescent="0.25">
      <c r="B18" s="478"/>
      <c r="C18" s="478"/>
      <c r="D18" s="478"/>
      <c r="E18" s="478"/>
      <c r="F18" s="478"/>
      <c r="G18" s="478"/>
      <c r="H18" s="496"/>
      <c r="I18" s="497"/>
    </row>
    <row r="19" spans="2:9" x14ac:dyDescent="0.25">
      <c r="B19" s="478"/>
      <c r="C19" s="1923" t="s">
        <v>264</v>
      </c>
      <c r="D19" s="1923" t="s">
        <v>265</v>
      </c>
      <c r="E19" s="1923" t="s">
        <v>266</v>
      </c>
      <c r="F19" s="1923" t="s">
        <v>267</v>
      </c>
      <c r="G19" s="1923" t="s">
        <v>268</v>
      </c>
      <c r="H19" s="496"/>
      <c r="I19" s="497"/>
    </row>
    <row r="20" spans="2:9" x14ac:dyDescent="0.25">
      <c r="B20" s="478"/>
      <c r="C20" s="1923"/>
      <c r="D20" s="1923"/>
      <c r="E20" s="1923"/>
      <c r="F20" s="1923"/>
      <c r="G20" s="1923"/>
      <c r="H20" s="496"/>
      <c r="I20" s="499" t="e">
        <f>DATE(YEAR(D11)+2,MONTH(D11),DAY(D11))</f>
        <v>#VALUE!</v>
      </c>
    </row>
    <row r="21" spans="2:9" x14ac:dyDescent="0.25">
      <c r="B21" s="478"/>
      <c r="C21" s="1921" t="e">
        <f>YEAR(E21)</f>
        <v>#VALUE!</v>
      </c>
      <c r="D21" s="481">
        <v>1</v>
      </c>
      <c r="E21" s="482" t="e">
        <f>DATE(YEAR(I20),MONTH(I20),DAY(I20)+1)</f>
        <v>#VALUE!</v>
      </c>
      <c r="F21" s="483" t="e">
        <f>IF(D21=$I$16,$I$15,$I$13)</f>
        <v>#DIV/0!</v>
      </c>
      <c r="G21" s="483" t="e">
        <f>F21</f>
        <v>#DIV/0!</v>
      </c>
      <c r="H21" s="496"/>
      <c r="I21" s="497" t="e">
        <f>IF(D22&lt;$D$15+1,C18+1)</f>
        <v>#DIV/0!</v>
      </c>
    </row>
    <row r="22" spans="2:9" x14ac:dyDescent="0.25">
      <c r="B22" s="478"/>
      <c r="C22" s="1921"/>
      <c r="D22" s="481" t="e">
        <f t="shared" ref="D22:D85" si="0">IF(D21="","",IF(D21+1&lt;$I$16+1,D21+1,""))</f>
        <v>#DIV/0!</v>
      </c>
      <c r="E22" s="482" t="e">
        <f>IF(D22="","",DATE(YEAR(E21),MONTH(E21)+6,DAY(E21)))</f>
        <v>#DIV/0!</v>
      </c>
      <c r="F22" s="483" t="e">
        <f t="shared" ref="F22:F85" si="1">IF(D22="","",IF(D22=$I$16,$I$15,$I$13))</f>
        <v>#DIV/0!</v>
      </c>
      <c r="G22" s="483" t="e">
        <f>IF(D22="","",F22+G21)</f>
        <v>#DIV/0!</v>
      </c>
      <c r="H22" s="496"/>
      <c r="I22" s="499" t="e">
        <f>DATE(YEAR(I20)+1,MONTH(I20),DAY(I20))</f>
        <v>#VALUE!</v>
      </c>
    </row>
    <row r="23" spans="2:9" x14ac:dyDescent="0.25">
      <c r="B23" s="478"/>
      <c r="C23" s="1922" t="e">
        <f>IF(D24="","",C21+1)</f>
        <v>#DIV/0!</v>
      </c>
      <c r="D23" s="484" t="e">
        <f t="shared" si="0"/>
        <v>#DIV/0!</v>
      </c>
      <c r="E23" s="485" t="e">
        <f t="shared" ref="E23:E86" si="2">IF(D23="","",DATE(YEAR(E22),MONTH(E22)+6,DAY(E22)))</f>
        <v>#DIV/0!</v>
      </c>
      <c r="F23" s="486" t="e">
        <f t="shared" si="1"/>
        <v>#DIV/0!</v>
      </c>
      <c r="G23" s="486" t="e">
        <f t="shared" ref="G23:G86" si="3">IF(D23="","",F23+G22)</f>
        <v>#DIV/0!</v>
      </c>
      <c r="H23" s="496"/>
      <c r="I23" s="497" t="e">
        <f>IF(D24&lt;$D$15+1,I21+1)</f>
        <v>#DIV/0!</v>
      </c>
    </row>
    <row r="24" spans="2:9" x14ac:dyDescent="0.25">
      <c r="B24" s="478"/>
      <c r="C24" s="1922"/>
      <c r="D24" s="484" t="e">
        <f t="shared" si="0"/>
        <v>#DIV/0!</v>
      </c>
      <c r="E24" s="485" t="e">
        <f t="shared" si="2"/>
        <v>#DIV/0!</v>
      </c>
      <c r="F24" s="486" t="e">
        <f t="shared" si="1"/>
        <v>#DIV/0!</v>
      </c>
      <c r="G24" s="486" t="e">
        <f t="shared" si="3"/>
        <v>#DIV/0!</v>
      </c>
      <c r="H24" s="496"/>
      <c r="I24" s="499" t="e">
        <f>DATE(YEAR(I22)+1,MONTH(I22),DAY(I22))</f>
        <v>#VALUE!</v>
      </c>
    </row>
    <row r="25" spans="2:9" x14ac:dyDescent="0.25">
      <c r="B25" s="478"/>
      <c r="C25" s="1921" t="e">
        <f>IF(D26="","",C23+1)</f>
        <v>#DIV/0!</v>
      </c>
      <c r="D25" s="481" t="e">
        <f t="shared" si="0"/>
        <v>#DIV/0!</v>
      </c>
      <c r="E25" s="482" t="e">
        <f t="shared" si="2"/>
        <v>#DIV/0!</v>
      </c>
      <c r="F25" s="483" t="e">
        <f t="shared" si="1"/>
        <v>#DIV/0!</v>
      </c>
      <c r="G25" s="483" t="e">
        <f t="shared" si="3"/>
        <v>#DIV/0!</v>
      </c>
      <c r="H25" s="496"/>
      <c r="I25" s="497" t="e">
        <f>IF(D26&lt;$D$15+1,I23+1)</f>
        <v>#DIV/0!</v>
      </c>
    </row>
    <row r="26" spans="2:9" x14ac:dyDescent="0.25">
      <c r="B26" s="478"/>
      <c r="C26" s="1921"/>
      <c r="D26" s="481" t="e">
        <f t="shared" si="0"/>
        <v>#DIV/0!</v>
      </c>
      <c r="E26" s="482" t="e">
        <f t="shared" si="2"/>
        <v>#DIV/0!</v>
      </c>
      <c r="F26" s="483" t="e">
        <f t="shared" si="1"/>
        <v>#DIV/0!</v>
      </c>
      <c r="G26" s="483" t="e">
        <f t="shared" si="3"/>
        <v>#DIV/0!</v>
      </c>
      <c r="H26" s="496"/>
      <c r="I26" s="499" t="e">
        <f t="shared" ref="I26:I88" si="4">DATE(YEAR(I24)+1,MONTH(I24),DAY(I24))</f>
        <v>#VALUE!</v>
      </c>
    </row>
    <row r="27" spans="2:9" x14ac:dyDescent="0.25">
      <c r="B27" s="478"/>
      <c r="C27" s="1922" t="e">
        <f t="shared" ref="C27" si="5">IF(D28="","",C25+1)</f>
        <v>#DIV/0!</v>
      </c>
      <c r="D27" s="484" t="e">
        <f t="shared" si="0"/>
        <v>#DIV/0!</v>
      </c>
      <c r="E27" s="485" t="e">
        <f t="shared" si="2"/>
        <v>#DIV/0!</v>
      </c>
      <c r="F27" s="486" t="e">
        <f t="shared" si="1"/>
        <v>#DIV/0!</v>
      </c>
      <c r="G27" s="486" t="e">
        <f t="shared" si="3"/>
        <v>#DIV/0!</v>
      </c>
      <c r="H27" s="496"/>
      <c r="I27" s="497" t="e">
        <f>IF(D28&lt;$D$15+1,I25+1)</f>
        <v>#DIV/0!</v>
      </c>
    </row>
    <row r="28" spans="2:9" x14ac:dyDescent="0.25">
      <c r="B28" s="478"/>
      <c r="C28" s="1922"/>
      <c r="D28" s="484" t="e">
        <f t="shared" si="0"/>
        <v>#DIV/0!</v>
      </c>
      <c r="E28" s="485" t="e">
        <f t="shared" si="2"/>
        <v>#DIV/0!</v>
      </c>
      <c r="F28" s="486" t="e">
        <f t="shared" si="1"/>
        <v>#DIV/0!</v>
      </c>
      <c r="G28" s="486" t="e">
        <f t="shared" si="3"/>
        <v>#DIV/0!</v>
      </c>
      <c r="H28" s="496"/>
      <c r="I28" s="499" t="e">
        <f t="shared" si="4"/>
        <v>#VALUE!</v>
      </c>
    </row>
    <row r="29" spans="2:9" x14ac:dyDescent="0.25">
      <c r="B29" s="478"/>
      <c r="C29" s="1921" t="e">
        <f t="shared" ref="C29" si="6">IF(D30="","",C27+1)</f>
        <v>#DIV/0!</v>
      </c>
      <c r="D29" s="481" t="e">
        <f t="shared" si="0"/>
        <v>#DIV/0!</v>
      </c>
      <c r="E29" s="482" t="e">
        <f t="shared" si="2"/>
        <v>#DIV/0!</v>
      </c>
      <c r="F29" s="483" t="e">
        <f t="shared" si="1"/>
        <v>#DIV/0!</v>
      </c>
      <c r="G29" s="483" t="e">
        <f t="shared" si="3"/>
        <v>#DIV/0!</v>
      </c>
      <c r="H29" s="496"/>
      <c r="I29" s="497" t="e">
        <f>IF(D30&lt;$D$15+1,I27+1)</f>
        <v>#DIV/0!</v>
      </c>
    </row>
    <row r="30" spans="2:9" x14ac:dyDescent="0.25">
      <c r="B30" s="478"/>
      <c r="C30" s="1921"/>
      <c r="D30" s="481" t="e">
        <f t="shared" si="0"/>
        <v>#DIV/0!</v>
      </c>
      <c r="E30" s="482" t="e">
        <f t="shared" si="2"/>
        <v>#DIV/0!</v>
      </c>
      <c r="F30" s="483" t="e">
        <f t="shared" si="1"/>
        <v>#DIV/0!</v>
      </c>
      <c r="G30" s="483" t="e">
        <f t="shared" si="3"/>
        <v>#DIV/0!</v>
      </c>
      <c r="H30" s="496"/>
      <c r="I30" s="499" t="e">
        <f t="shared" si="4"/>
        <v>#VALUE!</v>
      </c>
    </row>
    <row r="31" spans="2:9" x14ac:dyDescent="0.25">
      <c r="B31" s="478"/>
      <c r="C31" s="1922" t="e">
        <f t="shared" ref="C31" si="7">IF(D32="","",C29+1)</f>
        <v>#DIV/0!</v>
      </c>
      <c r="D31" s="484" t="e">
        <f t="shared" si="0"/>
        <v>#DIV/0!</v>
      </c>
      <c r="E31" s="485" t="e">
        <f t="shared" si="2"/>
        <v>#DIV/0!</v>
      </c>
      <c r="F31" s="486" t="e">
        <f t="shared" si="1"/>
        <v>#DIV/0!</v>
      </c>
      <c r="G31" s="486" t="e">
        <f t="shared" si="3"/>
        <v>#DIV/0!</v>
      </c>
      <c r="H31" s="496"/>
      <c r="I31" s="497" t="e">
        <f>IF(D32&lt;$D$15+1,I29+1)</f>
        <v>#DIV/0!</v>
      </c>
    </row>
    <row r="32" spans="2:9" x14ac:dyDescent="0.25">
      <c r="B32" s="478"/>
      <c r="C32" s="1922"/>
      <c r="D32" s="484" t="e">
        <f t="shared" si="0"/>
        <v>#DIV/0!</v>
      </c>
      <c r="E32" s="485" t="e">
        <f t="shared" si="2"/>
        <v>#DIV/0!</v>
      </c>
      <c r="F32" s="486" t="e">
        <f t="shared" si="1"/>
        <v>#DIV/0!</v>
      </c>
      <c r="G32" s="486" t="e">
        <f t="shared" si="3"/>
        <v>#DIV/0!</v>
      </c>
      <c r="H32" s="496"/>
      <c r="I32" s="499" t="e">
        <f t="shared" si="4"/>
        <v>#VALUE!</v>
      </c>
    </row>
    <row r="33" spans="2:9" x14ac:dyDescent="0.25">
      <c r="B33" s="478"/>
      <c r="C33" s="1921" t="e">
        <f t="shared" ref="C33" si="8">IF(D34="","",C31+1)</f>
        <v>#DIV/0!</v>
      </c>
      <c r="D33" s="481" t="e">
        <f t="shared" si="0"/>
        <v>#DIV/0!</v>
      </c>
      <c r="E33" s="482" t="e">
        <f t="shared" si="2"/>
        <v>#DIV/0!</v>
      </c>
      <c r="F33" s="483" t="e">
        <f t="shared" si="1"/>
        <v>#DIV/0!</v>
      </c>
      <c r="G33" s="483" t="e">
        <f t="shared" si="3"/>
        <v>#DIV/0!</v>
      </c>
      <c r="H33" s="496"/>
      <c r="I33" s="497" t="e">
        <f>IF(D34&lt;$D$15+1,I31+1)</f>
        <v>#DIV/0!</v>
      </c>
    </row>
    <row r="34" spans="2:9" x14ac:dyDescent="0.25">
      <c r="B34" s="478"/>
      <c r="C34" s="1921"/>
      <c r="D34" s="481" t="e">
        <f t="shared" si="0"/>
        <v>#DIV/0!</v>
      </c>
      <c r="E34" s="482" t="e">
        <f t="shared" si="2"/>
        <v>#DIV/0!</v>
      </c>
      <c r="F34" s="483" t="e">
        <f t="shared" si="1"/>
        <v>#DIV/0!</v>
      </c>
      <c r="G34" s="483" t="e">
        <f t="shared" si="3"/>
        <v>#DIV/0!</v>
      </c>
      <c r="H34" s="496"/>
      <c r="I34" s="499" t="e">
        <f t="shared" si="4"/>
        <v>#VALUE!</v>
      </c>
    </row>
    <row r="35" spans="2:9" x14ac:dyDescent="0.25">
      <c r="B35" s="478"/>
      <c r="C35" s="1922" t="e">
        <f t="shared" ref="C35" si="9">IF(D36="","",C33+1)</f>
        <v>#DIV/0!</v>
      </c>
      <c r="D35" s="484" t="e">
        <f t="shared" si="0"/>
        <v>#DIV/0!</v>
      </c>
      <c r="E35" s="485" t="e">
        <f t="shared" si="2"/>
        <v>#DIV/0!</v>
      </c>
      <c r="F35" s="486" t="e">
        <f t="shared" si="1"/>
        <v>#DIV/0!</v>
      </c>
      <c r="G35" s="486" t="e">
        <f t="shared" si="3"/>
        <v>#DIV/0!</v>
      </c>
      <c r="H35" s="496"/>
      <c r="I35" s="497" t="e">
        <f>IF(D36&lt;&gt;$D$15+1,I33+1)</f>
        <v>#DIV/0!</v>
      </c>
    </row>
    <row r="36" spans="2:9" x14ac:dyDescent="0.25">
      <c r="B36" s="478"/>
      <c r="C36" s="1922"/>
      <c r="D36" s="484" t="e">
        <f t="shared" si="0"/>
        <v>#DIV/0!</v>
      </c>
      <c r="E36" s="485" t="e">
        <f t="shared" si="2"/>
        <v>#DIV/0!</v>
      </c>
      <c r="F36" s="486" t="e">
        <f t="shared" si="1"/>
        <v>#DIV/0!</v>
      </c>
      <c r="G36" s="486" t="e">
        <f t="shared" si="3"/>
        <v>#DIV/0!</v>
      </c>
      <c r="H36" s="496"/>
      <c r="I36" s="499" t="e">
        <f t="shared" si="4"/>
        <v>#VALUE!</v>
      </c>
    </row>
    <row r="37" spans="2:9" x14ac:dyDescent="0.25">
      <c r="B37" s="478"/>
      <c r="C37" s="1921" t="e">
        <f t="shared" ref="C37" si="10">IF(D38="","",C35+1)</f>
        <v>#DIV/0!</v>
      </c>
      <c r="D37" s="481" t="e">
        <f t="shared" si="0"/>
        <v>#DIV/0!</v>
      </c>
      <c r="E37" s="482" t="e">
        <f t="shared" si="2"/>
        <v>#DIV/0!</v>
      </c>
      <c r="F37" s="483" t="e">
        <f t="shared" si="1"/>
        <v>#DIV/0!</v>
      </c>
      <c r="G37" s="483" t="e">
        <f t="shared" si="3"/>
        <v>#DIV/0!</v>
      </c>
      <c r="H37" s="496"/>
      <c r="I37" s="497" t="e">
        <f>IF(D38&lt;&gt;$D$15+1,I35+1)</f>
        <v>#DIV/0!</v>
      </c>
    </row>
    <row r="38" spans="2:9" x14ac:dyDescent="0.25">
      <c r="B38" s="478"/>
      <c r="C38" s="1921"/>
      <c r="D38" s="481" t="e">
        <f t="shared" si="0"/>
        <v>#DIV/0!</v>
      </c>
      <c r="E38" s="482" t="e">
        <f t="shared" si="2"/>
        <v>#DIV/0!</v>
      </c>
      <c r="F38" s="483" t="e">
        <f t="shared" si="1"/>
        <v>#DIV/0!</v>
      </c>
      <c r="G38" s="483" t="e">
        <f t="shared" si="3"/>
        <v>#DIV/0!</v>
      </c>
      <c r="H38" s="496"/>
      <c r="I38" s="499" t="e">
        <f t="shared" si="4"/>
        <v>#VALUE!</v>
      </c>
    </row>
    <row r="39" spans="2:9" x14ac:dyDescent="0.25">
      <c r="B39" s="478"/>
      <c r="C39" s="1922" t="e">
        <f t="shared" ref="C39" si="11">IF(D40="","",C37+1)</f>
        <v>#DIV/0!</v>
      </c>
      <c r="D39" s="484" t="e">
        <f t="shared" si="0"/>
        <v>#DIV/0!</v>
      </c>
      <c r="E39" s="485" t="e">
        <f t="shared" si="2"/>
        <v>#DIV/0!</v>
      </c>
      <c r="F39" s="486" t="e">
        <f t="shared" si="1"/>
        <v>#DIV/0!</v>
      </c>
      <c r="G39" s="486" t="e">
        <f t="shared" si="3"/>
        <v>#DIV/0!</v>
      </c>
      <c r="H39" s="496"/>
      <c r="I39" s="497" t="e">
        <f>IF(D40&lt;&gt;$D$15+1,I37+1)</f>
        <v>#DIV/0!</v>
      </c>
    </row>
    <row r="40" spans="2:9" x14ac:dyDescent="0.25">
      <c r="B40" s="478"/>
      <c r="C40" s="1922"/>
      <c r="D40" s="484" t="e">
        <f t="shared" si="0"/>
        <v>#DIV/0!</v>
      </c>
      <c r="E40" s="485" t="e">
        <f t="shared" si="2"/>
        <v>#DIV/0!</v>
      </c>
      <c r="F40" s="486" t="e">
        <f t="shared" si="1"/>
        <v>#DIV/0!</v>
      </c>
      <c r="G40" s="486" t="e">
        <f t="shared" si="3"/>
        <v>#DIV/0!</v>
      </c>
      <c r="H40" s="496"/>
      <c r="I40" s="499" t="e">
        <f t="shared" si="4"/>
        <v>#VALUE!</v>
      </c>
    </row>
    <row r="41" spans="2:9" x14ac:dyDescent="0.25">
      <c r="B41" s="478"/>
      <c r="C41" s="1921" t="e">
        <f t="shared" ref="C41" si="12">IF(D42="","",C39+1)</f>
        <v>#DIV/0!</v>
      </c>
      <c r="D41" s="481" t="e">
        <f t="shared" si="0"/>
        <v>#DIV/0!</v>
      </c>
      <c r="E41" s="482" t="e">
        <f t="shared" si="2"/>
        <v>#DIV/0!</v>
      </c>
      <c r="F41" s="483" t="e">
        <f t="shared" si="1"/>
        <v>#DIV/0!</v>
      </c>
      <c r="G41" s="483" t="e">
        <f t="shared" si="3"/>
        <v>#DIV/0!</v>
      </c>
      <c r="H41" s="496"/>
      <c r="I41" s="497" t="e">
        <f>IF(D42&lt;&gt;$D$15+1,I39+1)</f>
        <v>#DIV/0!</v>
      </c>
    </row>
    <row r="42" spans="2:9" x14ac:dyDescent="0.25">
      <c r="B42" s="478"/>
      <c r="C42" s="1921"/>
      <c r="D42" s="481" t="e">
        <f t="shared" si="0"/>
        <v>#DIV/0!</v>
      </c>
      <c r="E42" s="482" t="e">
        <f t="shared" si="2"/>
        <v>#DIV/0!</v>
      </c>
      <c r="F42" s="483" t="e">
        <f t="shared" si="1"/>
        <v>#DIV/0!</v>
      </c>
      <c r="G42" s="483" t="e">
        <f t="shared" si="3"/>
        <v>#DIV/0!</v>
      </c>
      <c r="H42" s="496"/>
      <c r="I42" s="499" t="e">
        <f t="shared" si="4"/>
        <v>#VALUE!</v>
      </c>
    </row>
    <row r="43" spans="2:9" x14ac:dyDescent="0.25">
      <c r="B43" s="478"/>
      <c r="C43" s="1922" t="e">
        <f t="shared" ref="C43" si="13">IF(D44="","",C41+1)</f>
        <v>#DIV/0!</v>
      </c>
      <c r="D43" s="484" t="e">
        <f t="shared" si="0"/>
        <v>#DIV/0!</v>
      </c>
      <c r="E43" s="485" t="e">
        <f t="shared" si="2"/>
        <v>#DIV/0!</v>
      </c>
      <c r="F43" s="486" t="e">
        <f t="shared" si="1"/>
        <v>#DIV/0!</v>
      </c>
      <c r="G43" s="486" t="e">
        <f t="shared" si="3"/>
        <v>#DIV/0!</v>
      </c>
      <c r="H43" s="496"/>
      <c r="I43" s="497" t="e">
        <f>IF(D44&lt;&gt;$D$15+1,I41+1)</f>
        <v>#DIV/0!</v>
      </c>
    </row>
    <row r="44" spans="2:9" x14ac:dyDescent="0.25">
      <c r="B44" s="478"/>
      <c r="C44" s="1922"/>
      <c r="D44" s="484" t="e">
        <f t="shared" si="0"/>
        <v>#DIV/0!</v>
      </c>
      <c r="E44" s="485" t="e">
        <f t="shared" si="2"/>
        <v>#DIV/0!</v>
      </c>
      <c r="F44" s="486" t="e">
        <f t="shared" si="1"/>
        <v>#DIV/0!</v>
      </c>
      <c r="G44" s="486" t="e">
        <f t="shared" si="3"/>
        <v>#DIV/0!</v>
      </c>
      <c r="H44" s="496"/>
      <c r="I44" s="499" t="e">
        <f t="shared" si="4"/>
        <v>#VALUE!</v>
      </c>
    </row>
    <row r="45" spans="2:9" x14ac:dyDescent="0.25">
      <c r="B45" s="478"/>
      <c r="C45" s="1921" t="e">
        <f t="shared" ref="C45" si="14">IF(D46="","",C43+1)</f>
        <v>#DIV/0!</v>
      </c>
      <c r="D45" s="481" t="e">
        <f t="shared" si="0"/>
        <v>#DIV/0!</v>
      </c>
      <c r="E45" s="482" t="e">
        <f t="shared" si="2"/>
        <v>#DIV/0!</v>
      </c>
      <c r="F45" s="483" t="e">
        <f t="shared" si="1"/>
        <v>#DIV/0!</v>
      </c>
      <c r="G45" s="483" t="e">
        <f t="shared" si="3"/>
        <v>#DIV/0!</v>
      </c>
      <c r="H45" s="496"/>
      <c r="I45" s="497" t="e">
        <f>IF(D46&lt;&gt;$D$15+1,I43+1)</f>
        <v>#DIV/0!</v>
      </c>
    </row>
    <row r="46" spans="2:9" x14ac:dyDescent="0.25">
      <c r="B46" s="478"/>
      <c r="C46" s="1921"/>
      <c r="D46" s="481" t="e">
        <f t="shared" si="0"/>
        <v>#DIV/0!</v>
      </c>
      <c r="E46" s="482" t="e">
        <f t="shared" si="2"/>
        <v>#DIV/0!</v>
      </c>
      <c r="F46" s="483" t="e">
        <f t="shared" si="1"/>
        <v>#DIV/0!</v>
      </c>
      <c r="G46" s="483" t="e">
        <f t="shared" si="3"/>
        <v>#DIV/0!</v>
      </c>
      <c r="H46" s="496"/>
      <c r="I46" s="499" t="e">
        <f t="shared" si="4"/>
        <v>#VALUE!</v>
      </c>
    </row>
    <row r="47" spans="2:9" x14ac:dyDescent="0.25">
      <c r="B47" s="478"/>
      <c r="C47" s="1922" t="e">
        <f t="shared" ref="C47" si="15">IF(D48="","",C45+1)</f>
        <v>#DIV/0!</v>
      </c>
      <c r="D47" s="484" t="e">
        <f t="shared" si="0"/>
        <v>#DIV/0!</v>
      </c>
      <c r="E47" s="485" t="e">
        <f t="shared" si="2"/>
        <v>#DIV/0!</v>
      </c>
      <c r="F47" s="486" t="e">
        <f t="shared" si="1"/>
        <v>#DIV/0!</v>
      </c>
      <c r="G47" s="486" t="e">
        <f t="shared" si="3"/>
        <v>#DIV/0!</v>
      </c>
      <c r="H47" s="496"/>
      <c r="I47" s="497" t="e">
        <f>IF(D48&lt;&gt;$D$15+1,I45+1)</f>
        <v>#DIV/0!</v>
      </c>
    </row>
    <row r="48" spans="2:9" x14ac:dyDescent="0.25">
      <c r="B48" s="478"/>
      <c r="C48" s="1922"/>
      <c r="D48" s="484" t="e">
        <f t="shared" si="0"/>
        <v>#DIV/0!</v>
      </c>
      <c r="E48" s="485" t="e">
        <f t="shared" si="2"/>
        <v>#DIV/0!</v>
      </c>
      <c r="F48" s="486" t="e">
        <f t="shared" si="1"/>
        <v>#DIV/0!</v>
      </c>
      <c r="G48" s="486" t="e">
        <f t="shared" si="3"/>
        <v>#DIV/0!</v>
      </c>
      <c r="H48" s="496"/>
      <c r="I48" s="499" t="e">
        <f t="shared" si="4"/>
        <v>#VALUE!</v>
      </c>
    </row>
    <row r="49" spans="2:9" x14ac:dyDescent="0.25">
      <c r="B49" s="478"/>
      <c r="C49" s="1921" t="e">
        <f t="shared" ref="C49" si="16">IF(D50="","",C47+1)</f>
        <v>#DIV/0!</v>
      </c>
      <c r="D49" s="481" t="e">
        <f t="shared" si="0"/>
        <v>#DIV/0!</v>
      </c>
      <c r="E49" s="482" t="e">
        <f t="shared" si="2"/>
        <v>#DIV/0!</v>
      </c>
      <c r="F49" s="483" t="e">
        <f t="shared" si="1"/>
        <v>#DIV/0!</v>
      </c>
      <c r="G49" s="483" t="e">
        <f t="shared" si="3"/>
        <v>#DIV/0!</v>
      </c>
      <c r="H49" s="496"/>
      <c r="I49" s="497" t="e">
        <f t="shared" ref="I49" si="17">IF(D50&lt;&gt;$D$15+1,I47+1)</f>
        <v>#DIV/0!</v>
      </c>
    </row>
    <row r="50" spans="2:9" x14ac:dyDescent="0.25">
      <c r="B50" s="478"/>
      <c r="C50" s="1921"/>
      <c r="D50" s="481" t="e">
        <f t="shared" si="0"/>
        <v>#DIV/0!</v>
      </c>
      <c r="E50" s="482" t="e">
        <f t="shared" si="2"/>
        <v>#DIV/0!</v>
      </c>
      <c r="F50" s="483" t="e">
        <f t="shared" si="1"/>
        <v>#DIV/0!</v>
      </c>
      <c r="G50" s="483" t="e">
        <f t="shared" si="3"/>
        <v>#DIV/0!</v>
      </c>
      <c r="H50" s="496"/>
      <c r="I50" s="499" t="e">
        <f t="shared" si="4"/>
        <v>#VALUE!</v>
      </c>
    </row>
    <row r="51" spans="2:9" x14ac:dyDescent="0.25">
      <c r="B51" s="478"/>
      <c r="C51" s="1922" t="e">
        <f t="shared" ref="C51" si="18">IF(D52="","",C49+1)</f>
        <v>#DIV/0!</v>
      </c>
      <c r="D51" s="484" t="e">
        <f t="shared" si="0"/>
        <v>#DIV/0!</v>
      </c>
      <c r="E51" s="485" t="e">
        <f t="shared" si="2"/>
        <v>#DIV/0!</v>
      </c>
      <c r="F51" s="486" t="e">
        <f t="shared" si="1"/>
        <v>#DIV/0!</v>
      </c>
      <c r="G51" s="486" t="e">
        <f t="shared" si="3"/>
        <v>#DIV/0!</v>
      </c>
      <c r="H51" s="496"/>
      <c r="I51" s="497" t="e">
        <f t="shared" ref="I51" si="19">IF(D52&lt;&gt;$D$15+1,I49+1)</f>
        <v>#DIV/0!</v>
      </c>
    </row>
    <row r="52" spans="2:9" x14ac:dyDescent="0.25">
      <c r="B52" s="478"/>
      <c r="C52" s="1922"/>
      <c r="D52" s="484" t="e">
        <f t="shared" si="0"/>
        <v>#DIV/0!</v>
      </c>
      <c r="E52" s="485" t="e">
        <f t="shared" si="2"/>
        <v>#DIV/0!</v>
      </c>
      <c r="F52" s="486" t="e">
        <f t="shared" si="1"/>
        <v>#DIV/0!</v>
      </c>
      <c r="G52" s="486" t="e">
        <f t="shared" si="3"/>
        <v>#DIV/0!</v>
      </c>
      <c r="H52" s="496"/>
      <c r="I52" s="499" t="e">
        <f t="shared" si="4"/>
        <v>#VALUE!</v>
      </c>
    </row>
    <row r="53" spans="2:9" x14ac:dyDescent="0.25">
      <c r="B53" s="478"/>
      <c r="C53" s="1921" t="e">
        <f t="shared" ref="C53" si="20">IF(D54="","",C51+1)</f>
        <v>#DIV/0!</v>
      </c>
      <c r="D53" s="481" t="e">
        <f t="shared" si="0"/>
        <v>#DIV/0!</v>
      </c>
      <c r="E53" s="482" t="e">
        <f t="shared" si="2"/>
        <v>#DIV/0!</v>
      </c>
      <c r="F53" s="483" t="e">
        <f t="shared" si="1"/>
        <v>#DIV/0!</v>
      </c>
      <c r="G53" s="483" t="e">
        <f t="shared" si="3"/>
        <v>#DIV/0!</v>
      </c>
      <c r="H53" s="496"/>
      <c r="I53" s="497" t="e">
        <f t="shared" ref="I53" si="21">IF(D54&lt;&gt;$D$15+1,I51+1)</f>
        <v>#DIV/0!</v>
      </c>
    </row>
    <row r="54" spans="2:9" x14ac:dyDescent="0.25">
      <c r="B54" s="478"/>
      <c r="C54" s="1921"/>
      <c r="D54" s="481" t="e">
        <f t="shared" si="0"/>
        <v>#DIV/0!</v>
      </c>
      <c r="E54" s="482" t="e">
        <f t="shared" si="2"/>
        <v>#DIV/0!</v>
      </c>
      <c r="F54" s="483" t="e">
        <f t="shared" si="1"/>
        <v>#DIV/0!</v>
      </c>
      <c r="G54" s="483" t="e">
        <f t="shared" si="3"/>
        <v>#DIV/0!</v>
      </c>
      <c r="H54" s="496"/>
      <c r="I54" s="499" t="e">
        <f t="shared" si="4"/>
        <v>#VALUE!</v>
      </c>
    </row>
    <row r="55" spans="2:9" x14ac:dyDescent="0.25">
      <c r="B55" s="478"/>
      <c r="C55" s="1922" t="e">
        <f t="shared" ref="C55" si="22">IF(D56="","",C53+1)</f>
        <v>#DIV/0!</v>
      </c>
      <c r="D55" s="484" t="e">
        <f t="shared" si="0"/>
        <v>#DIV/0!</v>
      </c>
      <c r="E55" s="485" t="e">
        <f t="shared" si="2"/>
        <v>#DIV/0!</v>
      </c>
      <c r="F55" s="486" t="e">
        <f t="shared" si="1"/>
        <v>#DIV/0!</v>
      </c>
      <c r="G55" s="486" t="e">
        <f t="shared" si="3"/>
        <v>#DIV/0!</v>
      </c>
      <c r="H55" s="496"/>
      <c r="I55" s="497" t="e">
        <f t="shared" ref="I55:I89" si="23">IF(D56&lt;&gt;$D$15+1,I53+1)</f>
        <v>#DIV/0!</v>
      </c>
    </row>
    <row r="56" spans="2:9" x14ac:dyDescent="0.25">
      <c r="B56" s="478"/>
      <c r="C56" s="1922"/>
      <c r="D56" s="484" t="e">
        <f t="shared" si="0"/>
        <v>#DIV/0!</v>
      </c>
      <c r="E56" s="485" t="e">
        <f t="shared" si="2"/>
        <v>#DIV/0!</v>
      </c>
      <c r="F56" s="486" t="e">
        <f t="shared" si="1"/>
        <v>#DIV/0!</v>
      </c>
      <c r="G56" s="486" t="e">
        <f t="shared" si="3"/>
        <v>#DIV/0!</v>
      </c>
      <c r="H56" s="496"/>
      <c r="I56" s="499" t="e">
        <f t="shared" si="4"/>
        <v>#VALUE!</v>
      </c>
    </row>
    <row r="57" spans="2:9" x14ac:dyDescent="0.25">
      <c r="B57" s="478"/>
      <c r="C57" s="1921" t="e">
        <f t="shared" ref="C57" si="24">IF(D58="","",C55+1)</f>
        <v>#DIV/0!</v>
      </c>
      <c r="D57" s="481" t="e">
        <f t="shared" si="0"/>
        <v>#DIV/0!</v>
      </c>
      <c r="E57" s="482" t="e">
        <f t="shared" si="2"/>
        <v>#DIV/0!</v>
      </c>
      <c r="F57" s="483" t="e">
        <f t="shared" si="1"/>
        <v>#DIV/0!</v>
      </c>
      <c r="G57" s="483" t="e">
        <f t="shared" si="3"/>
        <v>#DIV/0!</v>
      </c>
      <c r="H57" s="496"/>
      <c r="I57" s="497" t="e">
        <f t="shared" si="23"/>
        <v>#DIV/0!</v>
      </c>
    </row>
    <row r="58" spans="2:9" x14ac:dyDescent="0.25">
      <c r="B58" s="478"/>
      <c r="C58" s="1921"/>
      <c r="D58" s="481" t="e">
        <f t="shared" si="0"/>
        <v>#DIV/0!</v>
      </c>
      <c r="E58" s="482" t="e">
        <f t="shared" si="2"/>
        <v>#DIV/0!</v>
      </c>
      <c r="F58" s="483" t="e">
        <f t="shared" si="1"/>
        <v>#DIV/0!</v>
      </c>
      <c r="G58" s="483" t="e">
        <f t="shared" si="3"/>
        <v>#DIV/0!</v>
      </c>
      <c r="H58" s="496"/>
      <c r="I58" s="499" t="e">
        <f t="shared" si="4"/>
        <v>#VALUE!</v>
      </c>
    </row>
    <row r="59" spans="2:9" x14ac:dyDescent="0.25">
      <c r="B59" s="478"/>
      <c r="C59" s="1922" t="e">
        <f t="shared" ref="C59" si="25">IF(D60="","",C57+1)</f>
        <v>#DIV/0!</v>
      </c>
      <c r="D59" s="484" t="e">
        <f t="shared" si="0"/>
        <v>#DIV/0!</v>
      </c>
      <c r="E59" s="485" t="e">
        <f t="shared" si="2"/>
        <v>#DIV/0!</v>
      </c>
      <c r="F59" s="486" t="e">
        <f t="shared" si="1"/>
        <v>#DIV/0!</v>
      </c>
      <c r="G59" s="486" t="e">
        <f t="shared" si="3"/>
        <v>#DIV/0!</v>
      </c>
      <c r="H59" s="496"/>
      <c r="I59" s="497" t="e">
        <f t="shared" si="23"/>
        <v>#DIV/0!</v>
      </c>
    </row>
    <row r="60" spans="2:9" x14ac:dyDescent="0.25">
      <c r="B60" s="478"/>
      <c r="C60" s="1922"/>
      <c r="D60" s="484" t="e">
        <f t="shared" si="0"/>
        <v>#DIV/0!</v>
      </c>
      <c r="E60" s="485" t="e">
        <f t="shared" si="2"/>
        <v>#DIV/0!</v>
      </c>
      <c r="F60" s="486" t="e">
        <f t="shared" si="1"/>
        <v>#DIV/0!</v>
      </c>
      <c r="G60" s="486" t="e">
        <f t="shared" si="3"/>
        <v>#DIV/0!</v>
      </c>
      <c r="H60" s="496"/>
      <c r="I60" s="499" t="e">
        <f t="shared" si="4"/>
        <v>#VALUE!</v>
      </c>
    </row>
    <row r="61" spans="2:9" x14ac:dyDescent="0.25">
      <c r="C61" s="1919" t="e">
        <f t="shared" ref="C61" si="26">IF(D62="","",C59+1)</f>
        <v>#DIV/0!</v>
      </c>
      <c r="D61" s="487" t="e">
        <f t="shared" si="0"/>
        <v>#DIV/0!</v>
      </c>
      <c r="E61" s="488" t="e">
        <f t="shared" si="2"/>
        <v>#DIV/0!</v>
      </c>
      <c r="F61" s="489" t="e">
        <f t="shared" si="1"/>
        <v>#DIV/0!</v>
      </c>
      <c r="G61" s="489" t="e">
        <f t="shared" si="3"/>
        <v>#DIV/0!</v>
      </c>
      <c r="H61" s="497"/>
      <c r="I61" s="497" t="e">
        <f t="shared" si="23"/>
        <v>#DIV/0!</v>
      </c>
    </row>
    <row r="62" spans="2:9" x14ac:dyDescent="0.25">
      <c r="C62" s="1919"/>
      <c r="D62" s="487" t="e">
        <f t="shared" si="0"/>
        <v>#DIV/0!</v>
      </c>
      <c r="E62" s="488" t="e">
        <f t="shared" si="2"/>
        <v>#DIV/0!</v>
      </c>
      <c r="F62" s="489" t="e">
        <f t="shared" si="1"/>
        <v>#DIV/0!</v>
      </c>
      <c r="G62" s="489" t="e">
        <f t="shared" si="3"/>
        <v>#DIV/0!</v>
      </c>
      <c r="H62" s="497"/>
      <c r="I62" s="499" t="e">
        <f t="shared" si="4"/>
        <v>#VALUE!</v>
      </c>
    </row>
    <row r="63" spans="2:9" x14ac:dyDescent="0.25">
      <c r="C63" s="1920" t="e">
        <f t="shared" ref="C63" si="27">IF(D64="","",C61+1)</f>
        <v>#DIV/0!</v>
      </c>
      <c r="D63" s="490" t="e">
        <f t="shared" si="0"/>
        <v>#DIV/0!</v>
      </c>
      <c r="E63" s="491" t="e">
        <f t="shared" si="2"/>
        <v>#DIV/0!</v>
      </c>
      <c r="F63" s="492" t="e">
        <f t="shared" si="1"/>
        <v>#DIV/0!</v>
      </c>
      <c r="G63" s="492" t="e">
        <f t="shared" si="3"/>
        <v>#DIV/0!</v>
      </c>
      <c r="H63" s="497"/>
      <c r="I63" s="497" t="e">
        <f t="shared" si="23"/>
        <v>#DIV/0!</v>
      </c>
    </row>
    <row r="64" spans="2:9" x14ac:dyDescent="0.25">
      <c r="C64" s="1920"/>
      <c r="D64" s="490" t="e">
        <f t="shared" si="0"/>
        <v>#DIV/0!</v>
      </c>
      <c r="E64" s="491" t="e">
        <f t="shared" si="2"/>
        <v>#DIV/0!</v>
      </c>
      <c r="F64" s="492" t="e">
        <f t="shared" si="1"/>
        <v>#DIV/0!</v>
      </c>
      <c r="G64" s="492" t="e">
        <f t="shared" si="3"/>
        <v>#DIV/0!</v>
      </c>
      <c r="H64" s="497"/>
      <c r="I64" s="499" t="e">
        <f t="shared" si="4"/>
        <v>#VALUE!</v>
      </c>
    </row>
    <row r="65" spans="3:9" x14ac:dyDescent="0.25">
      <c r="C65" s="1919" t="e">
        <f t="shared" ref="C65" si="28">IF(D66="","",C63+1)</f>
        <v>#DIV/0!</v>
      </c>
      <c r="D65" s="487" t="e">
        <f t="shared" si="0"/>
        <v>#DIV/0!</v>
      </c>
      <c r="E65" s="488" t="e">
        <f t="shared" si="2"/>
        <v>#DIV/0!</v>
      </c>
      <c r="F65" s="489" t="e">
        <f t="shared" si="1"/>
        <v>#DIV/0!</v>
      </c>
      <c r="G65" s="489" t="e">
        <f t="shared" si="3"/>
        <v>#DIV/0!</v>
      </c>
      <c r="H65" s="497"/>
      <c r="I65" s="497" t="e">
        <f t="shared" si="23"/>
        <v>#DIV/0!</v>
      </c>
    </row>
    <row r="66" spans="3:9" x14ac:dyDescent="0.25">
      <c r="C66" s="1919"/>
      <c r="D66" s="487" t="e">
        <f t="shared" si="0"/>
        <v>#DIV/0!</v>
      </c>
      <c r="E66" s="488" t="e">
        <f t="shared" si="2"/>
        <v>#DIV/0!</v>
      </c>
      <c r="F66" s="489" t="e">
        <f t="shared" si="1"/>
        <v>#DIV/0!</v>
      </c>
      <c r="G66" s="489" t="e">
        <f t="shared" si="3"/>
        <v>#DIV/0!</v>
      </c>
      <c r="H66" s="497"/>
      <c r="I66" s="499" t="e">
        <f t="shared" si="4"/>
        <v>#VALUE!</v>
      </c>
    </row>
    <row r="67" spans="3:9" x14ac:dyDescent="0.25">
      <c r="C67" s="1920" t="e">
        <f t="shared" ref="C67" si="29">IF(D68="","",C65+1)</f>
        <v>#DIV/0!</v>
      </c>
      <c r="D67" s="490" t="e">
        <f t="shared" si="0"/>
        <v>#DIV/0!</v>
      </c>
      <c r="E67" s="491" t="e">
        <f t="shared" si="2"/>
        <v>#DIV/0!</v>
      </c>
      <c r="F67" s="492" t="e">
        <f t="shared" si="1"/>
        <v>#DIV/0!</v>
      </c>
      <c r="G67" s="492" t="e">
        <f t="shared" si="3"/>
        <v>#DIV/0!</v>
      </c>
      <c r="H67" s="497"/>
      <c r="I67" s="497" t="e">
        <f t="shared" si="23"/>
        <v>#DIV/0!</v>
      </c>
    </row>
    <row r="68" spans="3:9" x14ac:dyDescent="0.25">
      <c r="C68" s="1920"/>
      <c r="D68" s="490" t="e">
        <f t="shared" si="0"/>
        <v>#DIV/0!</v>
      </c>
      <c r="E68" s="491" t="e">
        <f t="shared" si="2"/>
        <v>#DIV/0!</v>
      </c>
      <c r="F68" s="492" t="e">
        <f t="shared" si="1"/>
        <v>#DIV/0!</v>
      </c>
      <c r="G68" s="492" t="e">
        <f t="shared" si="3"/>
        <v>#DIV/0!</v>
      </c>
      <c r="H68" s="497"/>
      <c r="I68" s="499" t="e">
        <f t="shared" si="4"/>
        <v>#VALUE!</v>
      </c>
    </row>
    <row r="69" spans="3:9" x14ac:dyDescent="0.25">
      <c r="C69" s="1919" t="e">
        <f t="shared" ref="C69" si="30">IF(D70="","",C67+1)</f>
        <v>#DIV/0!</v>
      </c>
      <c r="D69" s="487" t="e">
        <f t="shared" si="0"/>
        <v>#DIV/0!</v>
      </c>
      <c r="E69" s="488" t="e">
        <f t="shared" si="2"/>
        <v>#DIV/0!</v>
      </c>
      <c r="F69" s="489" t="e">
        <f t="shared" si="1"/>
        <v>#DIV/0!</v>
      </c>
      <c r="G69" s="489" t="e">
        <f t="shared" si="3"/>
        <v>#DIV/0!</v>
      </c>
      <c r="H69" s="497"/>
      <c r="I69" s="497" t="e">
        <f t="shared" si="23"/>
        <v>#DIV/0!</v>
      </c>
    </row>
    <row r="70" spans="3:9" x14ac:dyDescent="0.25">
      <c r="C70" s="1919"/>
      <c r="D70" s="487" t="e">
        <f t="shared" si="0"/>
        <v>#DIV/0!</v>
      </c>
      <c r="E70" s="488" t="e">
        <f t="shared" si="2"/>
        <v>#DIV/0!</v>
      </c>
      <c r="F70" s="489" t="e">
        <f t="shared" si="1"/>
        <v>#DIV/0!</v>
      </c>
      <c r="G70" s="489" t="e">
        <f t="shared" si="3"/>
        <v>#DIV/0!</v>
      </c>
      <c r="H70" s="497"/>
      <c r="I70" s="499" t="e">
        <f t="shared" si="4"/>
        <v>#VALUE!</v>
      </c>
    </row>
    <row r="71" spans="3:9" x14ac:dyDescent="0.25">
      <c r="C71" s="1920" t="e">
        <f t="shared" ref="C71" si="31">IF(D72="","",C69+1)</f>
        <v>#DIV/0!</v>
      </c>
      <c r="D71" s="490" t="e">
        <f t="shared" si="0"/>
        <v>#DIV/0!</v>
      </c>
      <c r="E71" s="491" t="e">
        <f t="shared" si="2"/>
        <v>#DIV/0!</v>
      </c>
      <c r="F71" s="492" t="e">
        <f t="shared" si="1"/>
        <v>#DIV/0!</v>
      </c>
      <c r="G71" s="492" t="e">
        <f t="shared" si="3"/>
        <v>#DIV/0!</v>
      </c>
      <c r="H71" s="497"/>
      <c r="I71" s="497" t="e">
        <f t="shared" si="23"/>
        <v>#DIV/0!</v>
      </c>
    </row>
    <row r="72" spans="3:9" x14ac:dyDescent="0.25">
      <c r="C72" s="1920"/>
      <c r="D72" s="490" t="e">
        <f t="shared" si="0"/>
        <v>#DIV/0!</v>
      </c>
      <c r="E72" s="491" t="e">
        <f t="shared" si="2"/>
        <v>#DIV/0!</v>
      </c>
      <c r="F72" s="492" t="e">
        <f t="shared" si="1"/>
        <v>#DIV/0!</v>
      </c>
      <c r="G72" s="492" t="e">
        <f t="shared" si="3"/>
        <v>#DIV/0!</v>
      </c>
      <c r="H72" s="497"/>
      <c r="I72" s="499" t="e">
        <f t="shared" si="4"/>
        <v>#VALUE!</v>
      </c>
    </row>
    <row r="73" spans="3:9" x14ac:dyDescent="0.25">
      <c r="C73" s="1919" t="e">
        <f t="shared" ref="C73" si="32">IF(D74="","",C71+1)</f>
        <v>#DIV/0!</v>
      </c>
      <c r="D73" s="487" t="e">
        <f t="shared" si="0"/>
        <v>#DIV/0!</v>
      </c>
      <c r="E73" s="488" t="e">
        <f t="shared" si="2"/>
        <v>#DIV/0!</v>
      </c>
      <c r="F73" s="489" t="e">
        <f t="shared" si="1"/>
        <v>#DIV/0!</v>
      </c>
      <c r="G73" s="489" t="e">
        <f t="shared" si="3"/>
        <v>#DIV/0!</v>
      </c>
      <c r="H73" s="497"/>
      <c r="I73" s="497" t="e">
        <f t="shared" si="23"/>
        <v>#DIV/0!</v>
      </c>
    </row>
    <row r="74" spans="3:9" x14ac:dyDescent="0.25">
      <c r="C74" s="1919"/>
      <c r="D74" s="487" t="e">
        <f t="shared" si="0"/>
        <v>#DIV/0!</v>
      </c>
      <c r="E74" s="488" t="e">
        <f t="shared" si="2"/>
        <v>#DIV/0!</v>
      </c>
      <c r="F74" s="489" t="e">
        <f t="shared" si="1"/>
        <v>#DIV/0!</v>
      </c>
      <c r="G74" s="489" t="e">
        <f t="shared" si="3"/>
        <v>#DIV/0!</v>
      </c>
      <c r="H74" s="497"/>
      <c r="I74" s="499" t="e">
        <f t="shared" si="4"/>
        <v>#VALUE!</v>
      </c>
    </row>
    <row r="75" spans="3:9" x14ac:dyDescent="0.25">
      <c r="C75" s="1920" t="e">
        <f t="shared" ref="C75" si="33">IF(D76="","",C73+1)</f>
        <v>#DIV/0!</v>
      </c>
      <c r="D75" s="490" t="e">
        <f t="shared" si="0"/>
        <v>#DIV/0!</v>
      </c>
      <c r="E75" s="491" t="e">
        <f t="shared" si="2"/>
        <v>#DIV/0!</v>
      </c>
      <c r="F75" s="492" t="e">
        <f t="shared" si="1"/>
        <v>#DIV/0!</v>
      </c>
      <c r="G75" s="492" t="e">
        <f t="shared" si="3"/>
        <v>#DIV/0!</v>
      </c>
      <c r="H75" s="497"/>
      <c r="I75" s="497" t="e">
        <f t="shared" si="23"/>
        <v>#DIV/0!</v>
      </c>
    </row>
    <row r="76" spans="3:9" x14ac:dyDescent="0.25">
      <c r="C76" s="1920"/>
      <c r="D76" s="490" t="e">
        <f t="shared" si="0"/>
        <v>#DIV/0!</v>
      </c>
      <c r="E76" s="491" t="e">
        <f t="shared" si="2"/>
        <v>#DIV/0!</v>
      </c>
      <c r="F76" s="492" t="e">
        <f t="shared" si="1"/>
        <v>#DIV/0!</v>
      </c>
      <c r="G76" s="492" t="e">
        <f t="shared" si="3"/>
        <v>#DIV/0!</v>
      </c>
      <c r="H76" s="497"/>
      <c r="I76" s="499" t="e">
        <f t="shared" si="4"/>
        <v>#VALUE!</v>
      </c>
    </row>
    <row r="77" spans="3:9" x14ac:dyDescent="0.25">
      <c r="C77" s="1919" t="e">
        <f t="shared" ref="C77" si="34">IF(D78="","",C75+1)</f>
        <v>#DIV/0!</v>
      </c>
      <c r="D77" s="487" t="e">
        <f t="shared" si="0"/>
        <v>#DIV/0!</v>
      </c>
      <c r="E77" s="488" t="e">
        <f t="shared" si="2"/>
        <v>#DIV/0!</v>
      </c>
      <c r="F77" s="489" t="e">
        <f t="shared" si="1"/>
        <v>#DIV/0!</v>
      </c>
      <c r="G77" s="489" t="e">
        <f t="shared" si="3"/>
        <v>#DIV/0!</v>
      </c>
      <c r="H77" s="497"/>
      <c r="I77" s="497" t="e">
        <f t="shared" si="23"/>
        <v>#DIV/0!</v>
      </c>
    </row>
    <row r="78" spans="3:9" x14ac:dyDescent="0.25">
      <c r="C78" s="1919"/>
      <c r="D78" s="487" t="e">
        <f t="shared" si="0"/>
        <v>#DIV/0!</v>
      </c>
      <c r="E78" s="488" t="e">
        <f t="shared" si="2"/>
        <v>#DIV/0!</v>
      </c>
      <c r="F78" s="489" t="e">
        <f t="shared" si="1"/>
        <v>#DIV/0!</v>
      </c>
      <c r="G78" s="489" t="e">
        <f t="shared" si="3"/>
        <v>#DIV/0!</v>
      </c>
      <c r="H78" s="497"/>
      <c r="I78" s="499" t="e">
        <f t="shared" si="4"/>
        <v>#VALUE!</v>
      </c>
    </row>
    <row r="79" spans="3:9" x14ac:dyDescent="0.25">
      <c r="C79" s="1920" t="e">
        <f t="shared" ref="C79" si="35">IF(D80="","",C77+1)</f>
        <v>#DIV/0!</v>
      </c>
      <c r="D79" s="490" t="e">
        <f t="shared" si="0"/>
        <v>#DIV/0!</v>
      </c>
      <c r="E79" s="491" t="e">
        <f t="shared" si="2"/>
        <v>#DIV/0!</v>
      </c>
      <c r="F79" s="492" t="e">
        <f t="shared" si="1"/>
        <v>#DIV/0!</v>
      </c>
      <c r="G79" s="492" t="e">
        <f t="shared" si="3"/>
        <v>#DIV/0!</v>
      </c>
      <c r="H79" s="497"/>
      <c r="I79" s="497" t="e">
        <f t="shared" si="23"/>
        <v>#DIV/0!</v>
      </c>
    </row>
    <row r="80" spans="3:9" x14ac:dyDescent="0.25">
      <c r="C80" s="1920"/>
      <c r="D80" s="490" t="e">
        <f t="shared" si="0"/>
        <v>#DIV/0!</v>
      </c>
      <c r="E80" s="491" t="e">
        <f t="shared" si="2"/>
        <v>#DIV/0!</v>
      </c>
      <c r="F80" s="492" t="e">
        <f t="shared" si="1"/>
        <v>#DIV/0!</v>
      </c>
      <c r="G80" s="492" t="e">
        <f t="shared" si="3"/>
        <v>#DIV/0!</v>
      </c>
      <c r="H80" s="497"/>
      <c r="I80" s="499" t="e">
        <f t="shared" si="4"/>
        <v>#VALUE!</v>
      </c>
    </row>
    <row r="81" spans="3:9" x14ac:dyDescent="0.25">
      <c r="C81" s="1919" t="e">
        <f t="shared" ref="C81" si="36">IF(D82="","",C79+1)</f>
        <v>#DIV/0!</v>
      </c>
      <c r="D81" s="487" t="e">
        <f t="shared" si="0"/>
        <v>#DIV/0!</v>
      </c>
      <c r="E81" s="488" t="e">
        <f t="shared" si="2"/>
        <v>#DIV/0!</v>
      </c>
      <c r="F81" s="489" t="e">
        <f t="shared" si="1"/>
        <v>#DIV/0!</v>
      </c>
      <c r="G81" s="489" t="e">
        <f t="shared" si="3"/>
        <v>#DIV/0!</v>
      </c>
      <c r="H81" s="497"/>
      <c r="I81" s="497" t="e">
        <f t="shared" si="23"/>
        <v>#DIV/0!</v>
      </c>
    </row>
    <row r="82" spans="3:9" x14ac:dyDescent="0.25">
      <c r="C82" s="1919"/>
      <c r="D82" s="487" t="e">
        <f t="shared" si="0"/>
        <v>#DIV/0!</v>
      </c>
      <c r="E82" s="488" t="e">
        <f t="shared" si="2"/>
        <v>#DIV/0!</v>
      </c>
      <c r="F82" s="489" t="e">
        <f t="shared" si="1"/>
        <v>#DIV/0!</v>
      </c>
      <c r="G82" s="489" t="e">
        <f t="shared" si="3"/>
        <v>#DIV/0!</v>
      </c>
      <c r="H82" s="497"/>
      <c r="I82" s="499" t="e">
        <f t="shared" si="4"/>
        <v>#VALUE!</v>
      </c>
    </row>
    <row r="83" spans="3:9" x14ac:dyDescent="0.25">
      <c r="C83" s="1920" t="e">
        <f t="shared" ref="C83" si="37">IF(D84="","",C81+1)</f>
        <v>#DIV/0!</v>
      </c>
      <c r="D83" s="490" t="e">
        <f t="shared" si="0"/>
        <v>#DIV/0!</v>
      </c>
      <c r="E83" s="491" t="e">
        <f t="shared" si="2"/>
        <v>#DIV/0!</v>
      </c>
      <c r="F83" s="492" t="e">
        <f t="shared" si="1"/>
        <v>#DIV/0!</v>
      </c>
      <c r="G83" s="492" t="e">
        <f t="shared" si="3"/>
        <v>#DIV/0!</v>
      </c>
      <c r="H83" s="497"/>
      <c r="I83" s="497" t="e">
        <f t="shared" si="23"/>
        <v>#DIV/0!</v>
      </c>
    </row>
    <row r="84" spans="3:9" x14ac:dyDescent="0.25">
      <c r="C84" s="1920"/>
      <c r="D84" s="490" t="e">
        <f t="shared" si="0"/>
        <v>#DIV/0!</v>
      </c>
      <c r="E84" s="491" t="e">
        <f t="shared" si="2"/>
        <v>#DIV/0!</v>
      </c>
      <c r="F84" s="492" t="e">
        <f t="shared" si="1"/>
        <v>#DIV/0!</v>
      </c>
      <c r="G84" s="492" t="e">
        <f t="shared" si="3"/>
        <v>#DIV/0!</v>
      </c>
      <c r="H84" s="497"/>
      <c r="I84" s="499" t="e">
        <f t="shared" si="4"/>
        <v>#VALUE!</v>
      </c>
    </row>
    <row r="85" spans="3:9" x14ac:dyDescent="0.25">
      <c r="C85" s="1919" t="e">
        <f t="shared" ref="C85" si="38">IF(D86="","",C83+1)</f>
        <v>#DIV/0!</v>
      </c>
      <c r="D85" s="487" t="e">
        <f t="shared" si="0"/>
        <v>#DIV/0!</v>
      </c>
      <c r="E85" s="488" t="e">
        <f t="shared" si="2"/>
        <v>#DIV/0!</v>
      </c>
      <c r="F85" s="489" t="e">
        <f t="shared" si="1"/>
        <v>#DIV/0!</v>
      </c>
      <c r="G85" s="489" t="e">
        <f t="shared" si="3"/>
        <v>#DIV/0!</v>
      </c>
      <c r="H85" s="497"/>
      <c r="I85" s="497" t="e">
        <f t="shared" si="23"/>
        <v>#DIV/0!</v>
      </c>
    </row>
    <row r="86" spans="3:9" x14ac:dyDescent="0.25">
      <c r="C86" s="1919"/>
      <c r="D86" s="487" t="e">
        <f t="shared" ref="D86:D90" si="39">IF(D85="","",IF(D85+1&lt;$I$16+1,D85+1,""))</f>
        <v>#DIV/0!</v>
      </c>
      <c r="E86" s="488" t="e">
        <f t="shared" si="2"/>
        <v>#DIV/0!</v>
      </c>
      <c r="F86" s="489" t="e">
        <f t="shared" ref="F86:F90" si="40">IF(D86="","",IF(D86=$I$16,$I$15,$I$13))</f>
        <v>#DIV/0!</v>
      </c>
      <c r="G86" s="489" t="e">
        <f t="shared" si="3"/>
        <v>#DIV/0!</v>
      </c>
      <c r="H86" s="497"/>
      <c r="I86" s="499" t="e">
        <f t="shared" si="4"/>
        <v>#VALUE!</v>
      </c>
    </row>
    <row r="87" spans="3:9" x14ac:dyDescent="0.25">
      <c r="C87" s="1920" t="e">
        <f t="shared" ref="C87" si="41">IF(D88="","",C85+1)</f>
        <v>#DIV/0!</v>
      </c>
      <c r="D87" s="490" t="e">
        <f t="shared" si="39"/>
        <v>#DIV/0!</v>
      </c>
      <c r="E87" s="491" t="e">
        <f t="shared" ref="E87:E90" si="42">IF(D87="","",DATE(YEAR(E86),MONTH(E86)+6,DAY(E86)))</f>
        <v>#DIV/0!</v>
      </c>
      <c r="F87" s="492" t="e">
        <f t="shared" si="40"/>
        <v>#DIV/0!</v>
      </c>
      <c r="G87" s="492" t="e">
        <f t="shared" ref="G87:G90" si="43">IF(D87="","",F87+G86)</f>
        <v>#DIV/0!</v>
      </c>
      <c r="H87" s="497"/>
      <c r="I87" s="497" t="e">
        <f t="shared" si="23"/>
        <v>#DIV/0!</v>
      </c>
    </row>
    <row r="88" spans="3:9" x14ac:dyDescent="0.25">
      <c r="C88" s="1920"/>
      <c r="D88" s="490" t="e">
        <f t="shared" si="39"/>
        <v>#DIV/0!</v>
      </c>
      <c r="E88" s="491" t="e">
        <f t="shared" si="42"/>
        <v>#DIV/0!</v>
      </c>
      <c r="F88" s="492" t="e">
        <f t="shared" si="40"/>
        <v>#DIV/0!</v>
      </c>
      <c r="G88" s="492" t="e">
        <f t="shared" si="43"/>
        <v>#DIV/0!</v>
      </c>
      <c r="H88" s="497"/>
      <c r="I88" s="499" t="e">
        <f t="shared" si="4"/>
        <v>#VALUE!</v>
      </c>
    </row>
    <row r="89" spans="3:9" x14ac:dyDescent="0.25">
      <c r="C89" s="1919" t="e">
        <f t="shared" ref="C89" si="44">IF(D90="","",C87+1)</f>
        <v>#DIV/0!</v>
      </c>
      <c r="D89" s="487" t="e">
        <f t="shared" si="39"/>
        <v>#DIV/0!</v>
      </c>
      <c r="E89" s="488" t="e">
        <f t="shared" si="42"/>
        <v>#DIV/0!</v>
      </c>
      <c r="F89" s="489" t="e">
        <f t="shared" si="40"/>
        <v>#DIV/0!</v>
      </c>
      <c r="G89" s="489" t="e">
        <f t="shared" si="43"/>
        <v>#DIV/0!</v>
      </c>
      <c r="H89" s="497"/>
      <c r="I89" s="497" t="e">
        <f t="shared" si="23"/>
        <v>#DIV/0!</v>
      </c>
    </row>
    <row r="90" spans="3:9" x14ac:dyDescent="0.25">
      <c r="C90" s="1919"/>
      <c r="D90" s="487" t="e">
        <f t="shared" si="39"/>
        <v>#DIV/0!</v>
      </c>
      <c r="E90" s="488" t="e">
        <f t="shared" si="42"/>
        <v>#DIV/0!</v>
      </c>
      <c r="F90" s="489" t="e">
        <f t="shared" si="40"/>
        <v>#DIV/0!</v>
      </c>
      <c r="G90" s="489" t="e">
        <f t="shared" si="43"/>
        <v>#DIV/0!</v>
      </c>
      <c r="H90" s="497"/>
      <c r="I90" s="499" t="e">
        <f t="shared" ref="I90" si="45">DATE(YEAR(I88)+1,MONTH(I88),DAY(I88))</f>
        <v>#VALUE!</v>
      </c>
    </row>
    <row r="91" spans="3:9" x14ac:dyDescent="0.25">
      <c r="C91" s="495"/>
      <c r="D91" s="495"/>
      <c r="E91" s="495"/>
      <c r="F91" s="495"/>
      <c r="G91" s="495"/>
      <c r="H91" s="497"/>
      <c r="I91" s="497"/>
    </row>
    <row r="92" spans="3:9" x14ac:dyDescent="0.25">
      <c r="C92" s="495"/>
      <c r="D92" s="495"/>
      <c r="E92" s="495"/>
      <c r="F92" s="495"/>
      <c r="G92" s="495"/>
      <c r="H92" s="497"/>
      <c r="I92" s="497"/>
    </row>
    <row r="93" spans="3:9" ht="299.25" customHeight="1" x14ac:dyDescent="0.25">
      <c r="C93" s="1916" t="s">
        <v>536</v>
      </c>
      <c r="D93" s="1916"/>
      <c r="E93" s="1916"/>
      <c r="F93" s="1916"/>
      <c r="G93" s="1916"/>
      <c r="H93" s="497"/>
      <c r="I93" s="497"/>
    </row>
  </sheetData>
  <sheetProtection algorithmName="SHA-512" hashValue="DO1X7IvmGdl4dk4S1oK8rx4IfSn4ItisEpwJ0TaWZLWvgkyfRX9N9iI8BaIHvRrTrl+uQBl2cdOrusoGtdfr6w==" saltValue="p64B/G1ChU0uTF6VhAFIww==" spinCount="100000" sheet="1" objects="1" scenarios="1" autoFilter="0"/>
  <autoFilter ref="D20:D90" xr:uid="{00000000-0009-0000-0000-000011000000}"/>
  <mergeCells count="44">
    <mergeCell ref="G19:G20"/>
    <mergeCell ref="C31:C32"/>
    <mergeCell ref="D7:F7"/>
    <mergeCell ref="C19:C20"/>
    <mergeCell ref="D19:D20"/>
    <mergeCell ref="E19:E20"/>
    <mergeCell ref="F19:F20"/>
    <mergeCell ref="C21:C22"/>
    <mergeCell ref="C23:C24"/>
    <mergeCell ref="C25:C26"/>
    <mergeCell ref="C27:C28"/>
    <mergeCell ref="C29:C30"/>
    <mergeCell ref="C55:C56"/>
    <mergeCell ref="C33:C34"/>
    <mergeCell ref="C35:C36"/>
    <mergeCell ref="C37:C38"/>
    <mergeCell ref="C39:C40"/>
    <mergeCell ref="C41:C42"/>
    <mergeCell ref="C43:C44"/>
    <mergeCell ref="C85:C86"/>
    <mergeCell ref="C87:C88"/>
    <mergeCell ref="C89:C90"/>
    <mergeCell ref="C69:C70"/>
    <mergeCell ref="C71:C72"/>
    <mergeCell ref="C73:C74"/>
    <mergeCell ref="C75:C76"/>
    <mergeCell ref="C77:C78"/>
    <mergeCell ref="C79:C80"/>
    <mergeCell ref="C93:G93"/>
    <mergeCell ref="D6:F6"/>
    <mergeCell ref="D8:F8"/>
    <mergeCell ref="C81:C82"/>
    <mergeCell ref="C83:C84"/>
    <mergeCell ref="C57:C58"/>
    <mergeCell ref="C59:C60"/>
    <mergeCell ref="C61:C62"/>
    <mergeCell ref="C63:C64"/>
    <mergeCell ref="C65:C66"/>
    <mergeCell ref="C67:C68"/>
    <mergeCell ref="C45:C46"/>
    <mergeCell ref="C47:C48"/>
    <mergeCell ref="C49:C50"/>
    <mergeCell ref="C51:C52"/>
    <mergeCell ref="C53:C54"/>
  </mergeCells>
  <conditionalFormatting sqref="G21:G90">
    <cfRule type="cellIs" dxfId="0" priority="1" stopIfTrue="1" operator="equal">
      <formula>$D$12</formula>
    </cfRule>
  </conditionalFormatting>
  <hyperlinks>
    <hyperlink ref="J8" location="'0.Ajuda'!A1" display="Ajuda" xr:uid="{00000000-0004-0000-1100-000000000000}"/>
    <hyperlink ref="J10" location="Home!A1" display="Home" xr:uid="{00000000-0004-0000-1100-000001000000}"/>
    <hyperlink ref="J12" location="'AP.2. Quadro de Despesa'!A1" display="Quadro de Despesa" xr:uid="{00000000-0004-0000-1100-000002000000}"/>
    <hyperlink ref="J14" location="'11. Resumo e Forma de Financ.'!A1" display="Resumo da Operação" xr:uid="{00000000-0004-0000-1100-000003000000}"/>
  </hyperlinks>
  <printOptions horizontalCentered="1"/>
  <pageMargins left="0.23622047244094491" right="0.23622047244094491" top="0.74803149606299213" bottom="0.74803149606299213" header="0.31496062992125984" footer="0.31496062992125984"/>
  <pageSetup paperSize="9" scale="65"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pageSetUpPr fitToPage="1"/>
  </sheetPr>
  <dimension ref="B1:M107"/>
  <sheetViews>
    <sheetView showGridLines="0" zoomScale="70" zoomScaleNormal="70" workbookViewId="0">
      <selection activeCell="B80" sqref="B80:K81"/>
    </sheetView>
  </sheetViews>
  <sheetFormatPr defaultColWidth="9.140625" defaultRowHeight="12" x14ac:dyDescent="0.25"/>
  <cols>
    <col min="1" max="1" width="3.5703125" style="211" customWidth="1"/>
    <col min="2" max="2" width="45.42578125" style="211" bestFit="1" customWidth="1"/>
    <col min="3" max="11" width="9.85546875" style="211" customWidth="1"/>
    <col min="12" max="16384" width="9.140625" style="211"/>
  </cols>
  <sheetData>
    <row r="1" spans="2:11" ht="23.25" customHeight="1" x14ac:dyDescent="0.25"/>
    <row r="2" spans="2:11" ht="34.5" customHeight="1" x14ac:dyDescent="0.25">
      <c r="K2" s="868" t="s">
        <v>562</v>
      </c>
    </row>
    <row r="3" spans="2:11" ht="15" customHeight="1" thickBot="1" x14ac:dyDescent="0.3"/>
    <row r="4" spans="2:11" ht="87" customHeight="1" thickBot="1" x14ac:dyDescent="0.3">
      <c r="B4" s="1523" t="s">
        <v>563</v>
      </c>
      <c r="C4" s="1524"/>
      <c r="D4" s="1524"/>
      <c r="E4" s="1524"/>
      <c r="F4" s="1524"/>
      <c r="G4" s="1524"/>
      <c r="H4" s="1524"/>
      <c r="I4" s="1524"/>
      <c r="J4" s="1524"/>
      <c r="K4" s="1525"/>
    </row>
    <row r="5" spans="2:11" ht="18.75" customHeight="1" thickBot="1" x14ac:dyDescent="0.3">
      <c r="B5" s="878"/>
      <c r="C5" s="879"/>
      <c r="D5" s="879"/>
      <c r="E5" s="879"/>
      <c r="F5" s="879"/>
      <c r="G5" s="879"/>
      <c r="H5" s="879"/>
      <c r="I5" s="879"/>
      <c r="J5" s="879"/>
      <c r="K5" s="879"/>
    </row>
    <row r="6" spans="2:11" ht="20.25" customHeight="1" x14ac:dyDescent="0.25">
      <c r="B6" s="1534" t="s">
        <v>587</v>
      </c>
      <c r="C6" s="1535"/>
      <c r="D6" s="1535"/>
      <c r="E6" s="1535"/>
      <c r="F6" s="1535"/>
      <c r="G6" s="1535"/>
      <c r="H6" s="1535"/>
      <c r="I6" s="212"/>
      <c r="J6" s="212"/>
      <c r="K6" s="213"/>
    </row>
    <row r="7" spans="2:11" ht="15" customHeight="1" x14ac:dyDescent="0.2">
      <c r="B7" s="1098" t="s">
        <v>276</v>
      </c>
      <c r="C7" s="294"/>
      <c r="D7" s="294"/>
      <c r="E7" s="294"/>
      <c r="F7" s="294"/>
      <c r="G7" s="294"/>
      <c r="H7" s="294"/>
      <c r="I7" s="214"/>
      <c r="J7" s="214"/>
      <c r="K7" s="215"/>
    </row>
    <row r="8" spans="2:11" ht="15" customHeight="1" x14ac:dyDescent="0.2">
      <c r="B8" s="1098" t="s">
        <v>175</v>
      </c>
      <c r="C8" s="217"/>
      <c r="D8" s="217"/>
      <c r="E8" s="217"/>
      <c r="F8" s="217"/>
      <c r="G8" s="217"/>
      <c r="H8" s="214"/>
      <c r="I8" s="214"/>
      <c r="J8" s="214"/>
      <c r="K8" s="215"/>
    </row>
    <row r="9" spans="2:11" ht="15" customHeight="1" x14ac:dyDescent="0.2">
      <c r="B9" s="1098" t="s">
        <v>176</v>
      </c>
      <c r="C9" s="217"/>
      <c r="D9" s="217"/>
      <c r="E9" s="217"/>
      <c r="F9" s="217"/>
      <c r="G9" s="217"/>
      <c r="H9" s="214"/>
      <c r="I9" s="214"/>
      <c r="J9" s="214"/>
      <c r="K9" s="215"/>
    </row>
    <row r="10" spans="2:11" ht="15" customHeight="1" x14ac:dyDescent="0.2">
      <c r="B10" s="1098" t="s">
        <v>177</v>
      </c>
      <c r="C10" s="217"/>
      <c r="D10" s="217"/>
      <c r="E10" s="217"/>
      <c r="F10" s="217"/>
      <c r="G10" s="217"/>
      <c r="H10" s="214"/>
      <c r="I10" s="218"/>
      <c r="J10" s="214"/>
      <c r="K10" s="215"/>
    </row>
    <row r="11" spans="2:11" ht="15" customHeight="1" x14ac:dyDescent="0.2">
      <c r="B11" s="1098" t="s">
        <v>178</v>
      </c>
      <c r="C11" s="217"/>
      <c r="D11" s="217"/>
      <c r="E11" s="217"/>
      <c r="F11" s="217"/>
      <c r="G11" s="217"/>
      <c r="H11" s="214"/>
      <c r="I11" s="214"/>
      <c r="J11" s="214"/>
      <c r="K11" s="215"/>
    </row>
    <row r="12" spans="2:11" ht="15" customHeight="1" x14ac:dyDescent="0.2">
      <c r="B12" s="1098" t="s">
        <v>179</v>
      </c>
      <c r="C12" s="217"/>
      <c r="D12" s="217"/>
      <c r="E12" s="217"/>
      <c r="F12" s="217"/>
      <c r="G12" s="217"/>
      <c r="H12" s="214"/>
      <c r="I12" s="214"/>
      <c r="J12" s="214"/>
      <c r="K12" s="215"/>
    </row>
    <row r="13" spans="2:11" ht="15" customHeight="1" x14ac:dyDescent="0.2">
      <c r="B13" s="1098" t="s">
        <v>148</v>
      </c>
      <c r="C13" s="217"/>
      <c r="D13" s="217"/>
      <c r="E13" s="217"/>
      <c r="F13" s="217"/>
      <c r="G13" s="217"/>
      <c r="H13" s="214"/>
      <c r="I13" s="214"/>
      <c r="J13" s="214"/>
      <c r="K13" s="215"/>
    </row>
    <row r="14" spans="2:11" ht="15" customHeight="1" x14ac:dyDescent="0.2">
      <c r="B14" s="1098" t="s">
        <v>149</v>
      </c>
      <c r="C14" s="217"/>
      <c r="D14" s="217"/>
      <c r="E14" s="217"/>
      <c r="F14" s="217"/>
      <c r="G14" s="217"/>
      <c r="H14" s="214"/>
      <c r="I14" s="214"/>
      <c r="J14" s="214"/>
      <c r="K14" s="215"/>
    </row>
    <row r="15" spans="2:11" ht="15" customHeight="1" x14ac:dyDescent="0.2">
      <c r="B15" s="1098" t="s">
        <v>182</v>
      </c>
      <c r="C15" s="217"/>
      <c r="D15" s="217"/>
      <c r="E15" s="217"/>
      <c r="F15" s="217"/>
      <c r="G15" s="217"/>
      <c r="H15" s="214"/>
      <c r="I15" s="214"/>
      <c r="J15" s="214"/>
      <c r="K15" s="215"/>
    </row>
    <row r="16" spans="2:11" ht="15" customHeight="1" x14ac:dyDescent="0.2">
      <c r="B16" s="1098" t="s">
        <v>326</v>
      </c>
      <c r="C16" s="217"/>
      <c r="D16" s="217"/>
      <c r="E16" s="217"/>
      <c r="F16" s="217"/>
      <c r="G16" s="217"/>
      <c r="H16" s="214"/>
      <c r="I16" s="214"/>
      <c r="J16" s="214"/>
      <c r="K16" s="215"/>
    </row>
    <row r="17" spans="2:11" ht="15" customHeight="1" x14ac:dyDescent="0.2">
      <c r="B17" s="1098" t="s">
        <v>586</v>
      </c>
      <c r="C17" s="217"/>
      <c r="D17" s="217"/>
      <c r="E17" s="217"/>
      <c r="F17" s="217"/>
      <c r="G17" s="217"/>
      <c r="H17" s="214"/>
      <c r="I17" s="214"/>
      <c r="J17" s="214"/>
      <c r="K17" s="215"/>
    </row>
    <row r="18" spans="2:11" ht="29.25" customHeight="1" x14ac:dyDescent="0.25">
      <c r="B18" s="1536" t="s">
        <v>588</v>
      </c>
      <c r="C18" s="1537"/>
      <c r="D18" s="1537"/>
      <c r="E18" s="1537"/>
      <c r="F18" s="1537"/>
      <c r="G18" s="1537"/>
      <c r="H18" s="1537"/>
      <c r="I18" s="1537"/>
      <c r="J18" s="1537"/>
      <c r="K18" s="1540"/>
    </row>
    <row r="19" spans="2:11" ht="15.75" customHeight="1" x14ac:dyDescent="0.25">
      <c r="B19" s="910" t="s">
        <v>589</v>
      </c>
      <c r="C19" s="908"/>
      <c r="D19" s="908"/>
      <c r="E19" s="908"/>
      <c r="F19" s="908"/>
      <c r="G19" s="908"/>
      <c r="H19" s="908"/>
      <c r="I19" s="908"/>
      <c r="J19" s="908"/>
      <c r="K19" s="911"/>
    </row>
    <row r="20" spans="2:11" ht="15.75" customHeight="1" x14ac:dyDescent="0.25">
      <c r="B20" s="910" t="s">
        <v>590</v>
      </c>
      <c r="C20" s="908"/>
      <c r="D20" s="908"/>
      <c r="E20" s="908"/>
      <c r="F20" s="908"/>
      <c r="G20" s="908"/>
      <c r="H20" s="908"/>
      <c r="I20" s="908"/>
      <c r="J20" s="908"/>
      <c r="K20" s="911"/>
    </row>
    <row r="21" spans="2:11" ht="15.75" customHeight="1" x14ac:dyDescent="0.2">
      <c r="B21" s="1098" t="s">
        <v>591</v>
      </c>
      <c r="C21" s="549"/>
      <c r="D21" s="549"/>
      <c r="E21" s="549"/>
      <c r="F21" s="549"/>
      <c r="G21" s="549"/>
      <c r="H21" s="549"/>
      <c r="I21" s="214"/>
      <c r="J21" s="214"/>
      <c r="K21" s="215"/>
    </row>
    <row r="22" spans="2:11" ht="15.75" customHeight="1" x14ac:dyDescent="0.2">
      <c r="B22" s="1098" t="s">
        <v>592</v>
      </c>
      <c r="C22" s="217"/>
      <c r="D22" s="217"/>
      <c r="E22" s="217"/>
      <c r="F22" s="217"/>
      <c r="G22" s="217"/>
      <c r="H22" s="214"/>
      <c r="I22" s="214"/>
      <c r="J22" s="214"/>
      <c r="K22" s="215"/>
    </row>
    <row r="23" spans="2:11" ht="15.75" customHeight="1" x14ac:dyDescent="0.2">
      <c r="B23" s="1098" t="s">
        <v>593</v>
      </c>
      <c r="C23" s="217"/>
      <c r="D23" s="217"/>
      <c r="E23" s="217"/>
      <c r="F23" s="217"/>
      <c r="G23" s="217"/>
      <c r="H23" s="214"/>
      <c r="I23" s="214"/>
      <c r="J23" s="214"/>
      <c r="K23" s="215"/>
    </row>
    <row r="24" spans="2:11" ht="15.75" customHeight="1" x14ac:dyDescent="0.2">
      <c r="B24" s="1098" t="s">
        <v>594</v>
      </c>
      <c r="C24" s="217"/>
      <c r="D24" s="217"/>
      <c r="E24" s="217"/>
      <c r="F24" s="217"/>
      <c r="G24" s="217"/>
      <c r="H24" s="214"/>
      <c r="I24" s="214"/>
      <c r="J24" s="214"/>
      <c r="K24" s="215"/>
    </row>
    <row r="25" spans="2:11" ht="15.75" customHeight="1" x14ac:dyDescent="0.2">
      <c r="B25" s="1098" t="s">
        <v>595</v>
      </c>
      <c r="C25" s="217"/>
      <c r="D25" s="217"/>
      <c r="E25" s="217"/>
      <c r="F25" s="217"/>
      <c r="G25" s="217"/>
      <c r="H25" s="214"/>
      <c r="I25" s="214"/>
      <c r="J25" s="214"/>
      <c r="K25" s="215"/>
    </row>
    <row r="26" spans="2:11" ht="15.75" customHeight="1" x14ac:dyDescent="0.2">
      <c r="B26" s="1098" t="s">
        <v>596</v>
      </c>
      <c r="C26" s="448"/>
      <c r="D26" s="448"/>
      <c r="E26" s="448"/>
      <c r="F26" s="448"/>
      <c r="G26" s="448"/>
      <c r="H26" s="214"/>
      <c r="I26" s="214"/>
      <c r="J26" s="214"/>
      <c r="K26" s="215"/>
    </row>
    <row r="27" spans="2:11" ht="15" customHeight="1" x14ac:dyDescent="0.25">
      <c r="B27" s="216"/>
      <c r="C27" s="217"/>
      <c r="D27" s="217"/>
      <c r="E27" s="217"/>
      <c r="F27" s="217"/>
      <c r="G27" s="217"/>
      <c r="H27" s="214"/>
      <c r="I27" s="214"/>
      <c r="J27" s="214"/>
      <c r="K27" s="215"/>
    </row>
    <row r="28" spans="2:11" s="219" customFormat="1" ht="21" customHeight="1" x14ac:dyDescent="0.25">
      <c r="B28" s="615" t="s">
        <v>70</v>
      </c>
      <c r="C28" s="616"/>
      <c r="D28" s="616"/>
      <c r="E28" s="616"/>
      <c r="F28" s="616"/>
      <c r="G28" s="616"/>
      <c r="H28" s="616"/>
      <c r="I28" s="616"/>
      <c r="J28" s="616"/>
      <c r="K28" s="617"/>
    </row>
    <row r="29" spans="2:11" s="219" customFormat="1" ht="12.75" x14ac:dyDescent="0.25">
      <c r="B29" s="220"/>
      <c r="C29" s="221"/>
      <c r="D29" s="221"/>
      <c r="E29" s="221"/>
      <c r="F29" s="221"/>
      <c r="G29" s="221"/>
      <c r="H29" s="221"/>
      <c r="I29" s="221"/>
      <c r="J29" s="221"/>
      <c r="K29" s="222"/>
    </row>
    <row r="30" spans="2:11" s="219" customFormat="1" ht="22.5" customHeight="1" x14ac:dyDescent="0.25">
      <c r="B30" s="1101" t="s">
        <v>639</v>
      </c>
      <c r="C30" s="1102"/>
      <c r="D30" s="1102"/>
      <c r="E30" s="1102"/>
      <c r="F30" s="1102"/>
      <c r="G30" s="1102"/>
      <c r="H30" s="1102"/>
      <c r="I30" s="1102"/>
      <c r="J30" s="1102"/>
      <c r="K30" s="1103"/>
    </row>
    <row r="31" spans="2:11" s="219" customFormat="1" ht="12.75" x14ac:dyDescent="0.25">
      <c r="B31" s="220"/>
      <c r="C31" s="221"/>
      <c r="D31" s="221"/>
      <c r="E31" s="221"/>
      <c r="F31" s="221"/>
      <c r="G31" s="221"/>
      <c r="H31" s="221"/>
      <c r="I31" s="221"/>
      <c r="J31" s="221"/>
      <c r="K31" s="222"/>
    </row>
    <row r="32" spans="2:11" s="219" customFormat="1" ht="12.75" x14ac:dyDescent="0.25">
      <c r="B32" s="223" t="s">
        <v>69</v>
      </c>
      <c r="C32" s="221"/>
      <c r="D32" s="221"/>
      <c r="E32" s="221"/>
      <c r="F32" s="221"/>
      <c r="G32" s="221"/>
      <c r="H32" s="221"/>
      <c r="I32" s="221"/>
      <c r="J32" s="221"/>
      <c r="K32" s="222"/>
    </row>
    <row r="33" spans="2:11" s="219" customFormat="1" ht="12" customHeight="1" x14ac:dyDescent="0.25">
      <c r="B33" s="224" t="s">
        <v>307</v>
      </c>
      <c r="C33" s="221"/>
      <c r="D33" s="221"/>
      <c r="E33" s="221"/>
      <c r="F33" s="221"/>
      <c r="G33" s="221"/>
      <c r="H33" s="221"/>
      <c r="I33" s="221"/>
      <c r="J33" s="221"/>
      <c r="K33" s="222"/>
    </row>
    <row r="34" spans="2:11" s="219" customFormat="1" ht="12" customHeight="1" x14ac:dyDescent="0.25">
      <c r="B34" s="224" t="s">
        <v>308</v>
      </c>
      <c r="C34" s="221"/>
      <c r="D34" s="221"/>
      <c r="E34" s="221"/>
      <c r="F34" s="221"/>
      <c r="G34" s="221"/>
      <c r="H34" s="221"/>
      <c r="I34" s="221"/>
      <c r="J34" s="221"/>
      <c r="K34" s="222"/>
    </row>
    <row r="35" spans="2:11" s="219" customFormat="1" ht="12.75" x14ac:dyDescent="0.25">
      <c r="B35" s="224" t="s">
        <v>309</v>
      </c>
      <c r="C35" s="221"/>
      <c r="D35" s="221"/>
      <c r="E35" s="221"/>
      <c r="F35" s="221"/>
      <c r="G35" s="221"/>
      <c r="H35" s="221"/>
      <c r="I35" s="221"/>
      <c r="J35" s="221"/>
      <c r="K35" s="222"/>
    </row>
    <row r="36" spans="2:11" s="219" customFormat="1" ht="12.75" x14ac:dyDescent="0.25">
      <c r="B36" s="224" t="s">
        <v>310</v>
      </c>
      <c r="C36" s="221"/>
      <c r="D36" s="221"/>
      <c r="E36" s="221"/>
      <c r="F36" s="221"/>
      <c r="G36" s="221"/>
      <c r="H36" s="221"/>
      <c r="I36" s="221"/>
      <c r="J36" s="221"/>
      <c r="K36" s="222"/>
    </row>
    <row r="37" spans="2:11" s="219" customFormat="1" ht="12.75" x14ac:dyDescent="0.25">
      <c r="B37" s="224"/>
      <c r="C37" s="221"/>
      <c r="D37" s="221"/>
      <c r="E37" s="221"/>
      <c r="F37" s="221"/>
      <c r="G37" s="221"/>
      <c r="H37" s="221"/>
      <c r="I37" s="221"/>
      <c r="J37" s="221"/>
      <c r="K37" s="222"/>
    </row>
    <row r="38" spans="2:11" s="219" customFormat="1" ht="12.75" x14ac:dyDescent="0.25">
      <c r="B38" s="223" t="s">
        <v>181</v>
      </c>
      <c r="C38" s="221"/>
      <c r="D38" s="221"/>
      <c r="E38" s="221"/>
      <c r="F38" s="221"/>
      <c r="G38" s="221"/>
      <c r="H38" s="221"/>
      <c r="I38" s="221"/>
      <c r="J38" s="221"/>
      <c r="K38" s="222"/>
    </row>
    <row r="39" spans="2:11" s="219" customFormat="1" ht="12.75" x14ac:dyDescent="0.25">
      <c r="B39" s="224" t="s">
        <v>311</v>
      </c>
      <c r="C39" s="221"/>
      <c r="D39" s="221"/>
      <c r="E39" s="221"/>
      <c r="F39" s="221"/>
      <c r="G39" s="221"/>
      <c r="H39" s="221"/>
      <c r="I39" s="221"/>
      <c r="J39" s="221"/>
      <c r="K39" s="222"/>
    </row>
    <row r="40" spans="2:11" s="219" customFormat="1" ht="12.75" x14ac:dyDescent="0.25">
      <c r="B40" s="224" t="s">
        <v>312</v>
      </c>
      <c r="C40" s="221"/>
      <c r="D40" s="221"/>
      <c r="E40" s="221"/>
      <c r="F40" s="221"/>
      <c r="G40" s="221"/>
      <c r="H40" s="221"/>
      <c r="I40" s="221"/>
      <c r="J40" s="221"/>
      <c r="K40" s="222"/>
    </row>
    <row r="41" spans="2:11" s="219" customFormat="1" ht="12.75" x14ac:dyDescent="0.25">
      <c r="B41" s="224" t="s">
        <v>313</v>
      </c>
      <c r="C41" s="221"/>
      <c r="D41" s="221"/>
      <c r="E41" s="221"/>
      <c r="F41" s="221"/>
      <c r="G41" s="221"/>
      <c r="H41" s="221"/>
      <c r="I41" s="221"/>
      <c r="J41" s="221"/>
      <c r="K41" s="222"/>
    </row>
    <row r="42" spans="2:11" s="219" customFormat="1" ht="12.75" x14ac:dyDescent="0.25">
      <c r="B42" s="224" t="s">
        <v>599</v>
      </c>
      <c r="C42" s="221"/>
      <c r="D42" s="221"/>
      <c r="E42" s="221"/>
      <c r="F42" s="221"/>
      <c r="G42" s="221"/>
      <c r="H42" s="221"/>
      <c r="I42" s="221"/>
      <c r="J42" s="221"/>
      <c r="K42" s="222"/>
    </row>
    <row r="43" spans="2:11" s="219" customFormat="1" ht="12.75" x14ac:dyDescent="0.25">
      <c r="B43" s="224" t="s">
        <v>314</v>
      </c>
      <c r="C43" s="221"/>
      <c r="D43" s="221"/>
      <c r="E43" s="221"/>
      <c r="F43" s="221"/>
      <c r="G43" s="221"/>
      <c r="H43" s="221"/>
      <c r="I43" s="221"/>
      <c r="J43" s="221"/>
      <c r="K43" s="222"/>
    </row>
    <row r="44" spans="2:11" s="219" customFormat="1" ht="12.75" x14ac:dyDescent="0.25">
      <c r="B44" s="224" t="s">
        <v>315</v>
      </c>
      <c r="C44" s="221"/>
      <c r="D44" s="221"/>
      <c r="E44" s="221"/>
      <c r="F44" s="221"/>
      <c r="G44" s="221"/>
      <c r="H44" s="221"/>
      <c r="I44" s="221"/>
      <c r="J44" s="221"/>
      <c r="K44" s="222"/>
    </row>
    <row r="45" spans="2:11" s="219" customFormat="1" ht="12.75" x14ac:dyDescent="0.25">
      <c r="B45" s="224"/>
      <c r="C45" s="221"/>
      <c r="D45" s="221"/>
      <c r="E45" s="221"/>
      <c r="F45" s="221"/>
      <c r="G45" s="221"/>
      <c r="H45" s="221"/>
      <c r="I45" s="221"/>
      <c r="J45" s="221"/>
      <c r="K45" s="222"/>
    </row>
    <row r="46" spans="2:11" s="219" customFormat="1" ht="12.75" x14ac:dyDescent="0.25">
      <c r="B46" s="223" t="s">
        <v>180</v>
      </c>
      <c r="C46" s="221"/>
      <c r="D46" s="221"/>
      <c r="E46" s="221"/>
      <c r="F46" s="221"/>
      <c r="G46" s="221"/>
      <c r="H46" s="221"/>
      <c r="I46" s="221"/>
      <c r="J46" s="221"/>
      <c r="K46" s="222"/>
    </row>
    <row r="47" spans="2:11" s="219" customFormat="1" ht="12.75" x14ac:dyDescent="0.25">
      <c r="B47" s="224" t="s">
        <v>316</v>
      </c>
      <c r="C47" s="221"/>
      <c r="D47" s="221"/>
      <c r="E47" s="221"/>
      <c r="F47" s="221"/>
      <c r="G47" s="221"/>
      <c r="H47" s="221"/>
      <c r="I47" s="221"/>
      <c r="J47" s="221"/>
      <c r="K47" s="222"/>
    </row>
    <row r="48" spans="2:11" s="219" customFormat="1" ht="12.75" x14ac:dyDescent="0.25">
      <c r="B48" s="224" t="s">
        <v>317</v>
      </c>
      <c r="C48" s="221"/>
      <c r="D48" s="221"/>
      <c r="E48" s="221"/>
      <c r="F48" s="221"/>
      <c r="G48" s="221"/>
      <c r="H48" s="221"/>
      <c r="I48" s="221"/>
      <c r="J48" s="221"/>
      <c r="K48" s="222"/>
    </row>
    <row r="49" spans="2:11" s="219" customFormat="1" ht="12.75" x14ac:dyDescent="0.25">
      <c r="B49" s="224"/>
      <c r="C49" s="221"/>
      <c r="D49" s="221"/>
      <c r="E49" s="221"/>
      <c r="F49" s="221"/>
      <c r="G49" s="221"/>
      <c r="H49" s="221"/>
      <c r="I49" s="221"/>
      <c r="J49" s="221"/>
      <c r="K49" s="222"/>
    </row>
    <row r="50" spans="2:11" s="219" customFormat="1" ht="12.75" x14ac:dyDescent="0.25">
      <c r="B50" s="909" t="s">
        <v>597</v>
      </c>
      <c r="C50" s="221"/>
      <c r="D50" s="221"/>
      <c r="E50" s="221"/>
      <c r="F50" s="221"/>
      <c r="G50" s="221"/>
      <c r="H50" s="221"/>
      <c r="I50" s="221"/>
      <c r="J50" s="221"/>
      <c r="K50" s="222"/>
    </row>
    <row r="51" spans="2:11" s="219" customFormat="1" ht="12.75" x14ac:dyDescent="0.25">
      <c r="B51" s="224" t="s">
        <v>649</v>
      </c>
      <c r="C51" s="221"/>
      <c r="D51" s="221"/>
      <c r="E51" s="221"/>
      <c r="F51" s="221"/>
      <c r="G51" s="221"/>
      <c r="H51" s="221"/>
      <c r="I51" s="221"/>
      <c r="J51" s="221"/>
      <c r="K51" s="222"/>
    </row>
    <row r="52" spans="2:11" s="219" customFormat="1" ht="12.75" x14ac:dyDescent="0.25">
      <c r="B52" s="224"/>
      <c r="C52" s="221"/>
      <c r="D52" s="221"/>
      <c r="E52" s="221"/>
      <c r="F52" s="221"/>
      <c r="G52" s="221"/>
      <c r="H52" s="221"/>
      <c r="I52" s="221"/>
      <c r="J52" s="221"/>
      <c r="K52" s="222"/>
    </row>
    <row r="53" spans="2:11" s="219" customFormat="1" ht="12.75" x14ac:dyDescent="0.25">
      <c r="B53" s="909" t="s">
        <v>589</v>
      </c>
      <c r="C53" s="221"/>
      <c r="D53" s="221"/>
      <c r="E53" s="221"/>
      <c r="F53" s="221"/>
      <c r="G53" s="221"/>
      <c r="H53" s="221"/>
      <c r="I53" s="221"/>
      <c r="J53" s="221"/>
      <c r="K53" s="222"/>
    </row>
    <row r="54" spans="2:11" s="219" customFormat="1" ht="12.75" x14ac:dyDescent="0.25">
      <c r="B54" s="224" t="s">
        <v>604</v>
      </c>
      <c r="C54" s="221"/>
      <c r="D54" s="221"/>
      <c r="E54" s="221"/>
      <c r="F54" s="221"/>
      <c r="G54" s="221"/>
      <c r="H54" s="221"/>
      <c r="I54" s="221"/>
      <c r="J54" s="221"/>
      <c r="K54" s="222"/>
    </row>
    <row r="55" spans="2:11" s="219" customFormat="1" ht="12.75" x14ac:dyDescent="0.25">
      <c r="B55" s="224" t="s">
        <v>600</v>
      </c>
      <c r="C55" s="221"/>
      <c r="D55" s="221"/>
      <c r="E55" s="221"/>
      <c r="F55" s="221"/>
      <c r="G55" s="221"/>
      <c r="H55" s="221"/>
      <c r="I55" s="221"/>
      <c r="J55" s="221"/>
      <c r="K55" s="222"/>
    </row>
    <row r="56" spans="2:11" s="219" customFormat="1" ht="12.75" x14ac:dyDescent="0.25">
      <c r="B56" s="224" t="s">
        <v>606</v>
      </c>
      <c r="C56" s="221"/>
      <c r="D56" s="221"/>
      <c r="E56" s="221"/>
      <c r="F56" s="221"/>
      <c r="G56" s="221"/>
      <c r="H56" s="221"/>
      <c r="I56" s="221"/>
      <c r="J56" s="221"/>
      <c r="K56" s="222"/>
    </row>
    <row r="57" spans="2:11" s="219" customFormat="1" ht="12.75" x14ac:dyDescent="0.25">
      <c r="B57" s="224"/>
      <c r="C57" s="221"/>
      <c r="D57" s="221"/>
      <c r="E57" s="221"/>
      <c r="F57" s="221"/>
      <c r="G57" s="221"/>
      <c r="H57" s="221"/>
      <c r="I57" s="221"/>
      <c r="J57" s="221"/>
      <c r="K57" s="222"/>
    </row>
    <row r="58" spans="2:11" s="219" customFormat="1" ht="12.75" x14ac:dyDescent="0.25">
      <c r="B58" s="909" t="s">
        <v>590</v>
      </c>
      <c r="C58" s="221"/>
      <c r="D58" s="221"/>
      <c r="E58" s="221"/>
      <c r="F58" s="221"/>
      <c r="G58" s="221"/>
      <c r="H58" s="221"/>
      <c r="I58" s="221"/>
      <c r="J58" s="221"/>
      <c r="K58" s="222"/>
    </row>
    <row r="59" spans="2:11" s="219" customFormat="1" ht="12.75" x14ac:dyDescent="0.25">
      <c r="B59" s="224" t="s">
        <v>601</v>
      </c>
      <c r="C59" s="221"/>
      <c r="D59" s="221"/>
      <c r="E59" s="221"/>
      <c r="F59" s="221"/>
      <c r="G59" s="221"/>
      <c r="H59" s="221"/>
      <c r="I59" s="221"/>
      <c r="J59" s="221"/>
      <c r="K59" s="222"/>
    </row>
    <row r="60" spans="2:11" s="219" customFormat="1" ht="12.75" x14ac:dyDescent="0.25">
      <c r="B60" s="224" t="s">
        <v>602</v>
      </c>
      <c r="C60" s="221"/>
      <c r="D60" s="221"/>
      <c r="E60" s="221"/>
      <c r="F60" s="221"/>
      <c r="G60" s="221"/>
      <c r="H60" s="221"/>
      <c r="I60" s="221"/>
      <c r="J60" s="221"/>
      <c r="K60" s="222"/>
    </row>
    <row r="61" spans="2:11" s="219" customFormat="1" ht="12.75" x14ac:dyDescent="0.25">
      <c r="B61" s="224" t="s">
        <v>614</v>
      </c>
      <c r="C61" s="221"/>
      <c r="D61" s="221"/>
      <c r="E61" s="221"/>
      <c r="F61" s="221"/>
      <c r="G61" s="221"/>
      <c r="H61" s="221"/>
      <c r="I61" s="221"/>
      <c r="J61" s="221"/>
      <c r="K61" s="222"/>
    </row>
    <row r="62" spans="2:11" s="219" customFormat="1" ht="12.75" x14ac:dyDescent="0.25">
      <c r="B62" s="224" t="s">
        <v>603</v>
      </c>
      <c r="C62" s="221"/>
      <c r="D62" s="221"/>
      <c r="E62" s="221"/>
      <c r="F62" s="221"/>
      <c r="G62" s="221"/>
      <c r="H62" s="221"/>
      <c r="I62" s="221"/>
      <c r="J62" s="221"/>
      <c r="K62" s="222"/>
    </row>
    <row r="63" spans="2:11" s="219" customFormat="1" ht="12.75" x14ac:dyDescent="0.25">
      <c r="B63" s="224"/>
      <c r="C63" s="221"/>
      <c r="D63" s="221"/>
      <c r="E63" s="221"/>
      <c r="F63" s="221"/>
      <c r="G63" s="221"/>
      <c r="H63" s="221"/>
      <c r="I63" s="221"/>
      <c r="J63" s="221"/>
      <c r="K63" s="222"/>
    </row>
    <row r="64" spans="2:11" s="219" customFormat="1" ht="18.75" customHeight="1" x14ac:dyDescent="0.25">
      <c r="B64" s="1507" t="s">
        <v>605</v>
      </c>
      <c r="C64" s="1508"/>
      <c r="D64" s="1508"/>
      <c r="E64" s="1508"/>
      <c r="F64" s="1508"/>
      <c r="G64" s="221"/>
      <c r="H64" s="221"/>
      <c r="I64" s="221"/>
      <c r="J64" s="221"/>
      <c r="K64" s="222"/>
    </row>
    <row r="65" spans="2:13" s="219" customFormat="1" ht="12.75" x14ac:dyDescent="0.25">
      <c r="B65" s="224" t="s">
        <v>318</v>
      </c>
      <c r="C65" s="221"/>
      <c r="D65" s="221"/>
      <c r="E65" s="221"/>
      <c r="F65" s="221"/>
      <c r="G65" s="221"/>
      <c r="H65" s="221"/>
      <c r="I65" s="221"/>
      <c r="J65" s="221"/>
      <c r="K65" s="222"/>
    </row>
    <row r="66" spans="2:13" s="219" customFormat="1" ht="24" customHeight="1" x14ac:dyDescent="0.25">
      <c r="B66" s="1538" t="s">
        <v>319</v>
      </c>
      <c r="C66" s="1529"/>
      <c r="D66" s="1529"/>
      <c r="E66" s="1529"/>
      <c r="F66" s="1529"/>
      <c r="G66" s="1529"/>
      <c r="H66" s="1529"/>
      <c r="I66" s="1529"/>
      <c r="J66" s="1529"/>
      <c r="K66" s="1539"/>
    </row>
    <row r="67" spans="2:13" s="219" customFormat="1" ht="12.75" x14ac:dyDescent="0.25">
      <c r="B67" s="224" t="s">
        <v>320</v>
      </c>
      <c r="C67" s="221"/>
      <c r="D67" s="221"/>
      <c r="E67" s="221"/>
      <c r="F67" s="221"/>
      <c r="G67" s="221"/>
      <c r="H67" s="221"/>
      <c r="I67" s="221"/>
      <c r="J67" s="221"/>
      <c r="K67" s="222"/>
    </row>
    <row r="68" spans="2:13" s="219" customFormat="1" ht="12.75" x14ac:dyDescent="0.25">
      <c r="B68" s="224" t="s">
        <v>321</v>
      </c>
      <c r="C68" s="221"/>
      <c r="D68" s="221"/>
      <c r="E68" s="221"/>
      <c r="F68" s="221"/>
      <c r="G68" s="221"/>
      <c r="H68" s="221"/>
      <c r="I68" s="221"/>
      <c r="J68" s="221"/>
      <c r="K68" s="222"/>
    </row>
    <row r="69" spans="2:13" s="219" customFormat="1" ht="15" customHeight="1" x14ac:dyDescent="0.25">
      <c r="B69" s="225"/>
      <c r="C69" s="221"/>
      <c r="D69" s="221"/>
      <c r="E69" s="221"/>
      <c r="F69" s="221"/>
      <c r="G69" s="221"/>
      <c r="H69" s="221"/>
      <c r="I69" s="221"/>
      <c r="J69" s="221"/>
      <c r="K69" s="222"/>
    </row>
    <row r="70" spans="2:13" s="219" customFormat="1" ht="15" customHeight="1" x14ac:dyDescent="0.25">
      <c r="B70" s="1507" t="s">
        <v>593</v>
      </c>
      <c r="C70" s="1508"/>
      <c r="D70" s="1508"/>
      <c r="E70" s="1508"/>
      <c r="F70" s="1508"/>
      <c r="G70" s="221"/>
      <c r="H70" s="221"/>
      <c r="I70" s="221"/>
      <c r="J70" s="221"/>
      <c r="K70" s="222"/>
    </row>
    <row r="71" spans="2:13" s="219" customFormat="1" ht="15" customHeight="1" x14ac:dyDescent="0.25">
      <c r="B71" s="225" t="s">
        <v>322</v>
      </c>
      <c r="C71" s="221"/>
      <c r="D71" s="221"/>
      <c r="E71" s="221"/>
      <c r="F71" s="221"/>
      <c r="G71" s="221"/>
      <c r="H71" s="221"/>
      <c r="I71" s="221"/>
      <c r="J71" s="221"/>
      <c r="K71" s="222"/>
    </row>
    <row r="72" spans="2:13" s="219" customFormat="1" ht="15" customHeight="1" x14ac:dyDescent="0.25">
      <c r="B72" s="225" t="s">
        <v>607</v>
      </c>
      <c r="C72" s="221"/>
      <c r="D72" s="221"/>
      <c r="E72" s="221"/>
      <c r="F72" s="221"/>
      <c r="G72" s="221"/>
      <c r="H72" s="221"/>
      <c r="I72" s="221"/>
      <c r="J72" s="221"/>
      <c r="K72" s="222"/>
    </row>
    <row r="73" spans="2:13" s="219" customFormat="1" ht="15" customHeight="1" x14ac:dyDescent="0.25">
      <c r="B73" s="225"/>
      <c r="C73" s="221"/>
      <c r="D73" s="221"/>
      <c r="E73" s="221"/>
      <c r="F73" s="221"/>
      <c r="G73" s="221"/>
      <c r="H73" s="221"/>
      <c r="I73" s="221"/>
      <c r="J73" s="221"/>
      <c r="K73" s="222"/>
    </row>
    <row r="74" spans="2:13" s="219" customFormat="1" ht="15" customHeight="1" x14ac:dyDescent="0.25">
      <c r="B74" s="1507" t="s">
        <v>594</v>
      </c>
      <c r="C74" s="1508"/>
      <c r="D74" s="1508"/>
      <c r="E74" s="1508"/>
      <c r="F74" s="1508"/>
      <c r="G74" s="221"/>
      <c r="H74" s="221"/>
      <c r="I74" s="221"/>
      <c r="J74" s="221"/>
      <c r="K74" s="222"/>
    </row>
    <row r="75" spans="2:13" s="219" customFormat="1" ht="15" customHeight="1" x14ac:dyDescent="0.25">
      <c r="B75" s="1509" t="s">
        <v>323</v>
      </c>
      <c r="C75" s="1510"/>
      <c r="D75" s="1510"/>
      <c r="E75" s="1510"/>
      <c r="F75" s="1510"/>
      <c r="G75" s="1510"/>
      <c r="H75" s="1510"/>
      <c r="I75" s="1510"/>
      <c r="J75" s="1510"/>
      <c r="K75" s="1511"/>
    </row>
    <row r="76" spans="2:13" ht="15" customHeight="1" x14ac:dyDescent="0.25">
      <c r="B76" s="547"/>
      <c r="C76" s="548"/>
      <c r="D76" s="548"/>
      <c r="E76" s="548"/>
      <c r="F76" s="548"/>
      <c r="G76" s="548"/>
      <c r="H76" s="548"/>
      <c r="I76" s="548"/>
      <c r="J76" s="548"/>
      <c r="K76" s="555"/>
      <c r="M76" s="219"/>
    </row>
    <row r="77" spans="2:13" ht="16.5" customHeight="1" x14ac:dyDescent="0.25">
      <c r="B77" s="1507" t="s">
        <v>595</v>
      </c>
      <c r="C77" s="1508"/>
      <c r="D77" s="1508"/>
      <c r="E77" s="1508"/>
      <c r="F77" s="1508"/>
      <c r="G77" s="226"/>
      <c r="H77" s="214"/>
      <c r="I77" s="214"/>
      <c r="J77" s="214"/>
      <c r="K77" s="215"/>
    </row>
    <row r="78" spans="2:13" ht="14.25" customHeight="1" x14ac:dyDescent="0.25">
      <c r="B78" s="1509" t="s">
        <v>324</v>
      </c>
      <c r="C78" s="1510"/>
      <c r="D78" s="1510"/>
      <c r="E78" s="1510"/>
      <c r="F78" s="1510"/>
      <c r="G78" s="1510"/>
      <c r="H78" s="1510"/>
      <c r="I78" s="1510"/>
      <c r="J78" s="1510"/>
      <c r="K78" s="1511"/>
    </row>
    <row r="79" spans="2:13" ht="12.75" customHeight="1" x14ac:dyDescent="0.25">
      <c r="B79" s="1509"/>
      <c r="C79" s="1510"/>
      <c r="D79" s="1510"/>
      <c r="E79" s="1510"/>
      <c r="F79" s="1510"/>
      <c r="G79" s="1510"/>
      <c r="H79" s="1510"/>
      <c r="I79" s="1510"/>
      <c r="J79" s="1510"/>
      <c r="K79" s="1511"/>
    </row>
    <row r="80" spans="2:13" x14ac:dyDescent="0.25">
      <c r="B80" s="1509" t="s">
        <v>325</v>
      </c>
      <c r="C80" s="1510"/>
      <c r="D80" s="1510"/>
      <c r="E80" s="1510"/>
      <c r="F80" s="1510"/>
      <c r="G80" s="1510"/>
      <c r="H80" s="1510"/>
      <c r="I80" s="1510"/>
      <c r="J80" s="1510"/>
      <c r="K80" s="1511"/>
    </row>
    <row r="81" spans="2:11" x14ac:dyDescent="0.25">
      <c r="B81" s="1509"/>
      <c r="C81" s="1510"/>
      <c r="D81" s="1510"/>
      <c r="E81" s="1510"/>
      <c r="F81" s="1510"/>
      <c r="G81" s="1510"/>
      <c r="H81" s="1510"/>
      <c r="I81" s="1510"/>
      <c r="J81" s="1510"/>
      <c r="K81" s="1511"/>
    </row>
    <row r="82" spans="2:11" ht="12.75" x14ac:dyDescent="0.25">
      <c r="B82" s="227"/>
      <c r="C82" s="350"/>
      <c r="D82" s="350"/>
      <c r="E82" s="350"/>
      <c r="F82" s="350"/>
      <c r="G82" s="350"/>
      <c r="H82" s="214"/>
      <c r="I82" s="214"/>
      <c r="J82" s="214"/>
      <c r="K82" s="215"/>
    </row>
    <row r="83" spans="2:11" ht="14.25" customHeight="1" x14ac:dyDescent="0.25">
      <c r="B83" s="1507" t="s">
        <v>596</v>
      </c>
      <c r="C83" s="1508"/>
      <c r="D83" s="1508"/>
      <c r="E83" s="1508"/>
      <c r="F83" s="1508"/>
      <c r="G83" s="447"/>
      <c r="H83" s="214"/>
      <c r="I83" s="214"/>
      <c r="J83" s="214"/>
      <c r="K83" s="215"/>
    </row>
    <row r="84" spans="2:11" ht="25.5" customHeight="1" x14ac:dyDescent="0.25">
      <c r="B84" s="1509" t="s">
        <v>306</v>
      </c>
      <c r="C84" s="1510"/>
      <c r="D84" s="1510"/>
      <c r="E84" s="1510"/>
      <c r="F84" s="1510"/>
      <c r="G84" s="1510"/>
      <c r="H84" s="1510"/>
      <c r="I84" s="1510"/>
      <c r="J84" s="1510"/>
      <c r="K84" s="1511"/>
    </row>
    <row r="85" spans="2:11" ht="12.75" x14ac:dyDescent="0.25">
      <c r="B85" s="224"/>
      <c r="C85" s="583"/>
      <c r="D85" s="583"/>
      <c r="E85" s="583"/>
      <c r="F85" s="583"/>
      <c r="G85" s="583"/>
      <c r="H85" s="583"/>
      <c r="I85" s="583"/>
      <c r="J85" s="583"/>
      <c r="K85" s="555"/>
    </row>
    <row r="86" spans="2:11" ht="11.25" customHeight="1" x14ac:dyDescent="0.25">
      <c r="B86" s="602"/>
      <c r="C86" s="603"/>
      <c r="D86" s="603"/>
      <c r="E86" s="603"/>
      <c r="F86" s="603"/>
      <c r="G86" s="603"/>
      <c r="H86" s="604"/>
      <c r="I86" s="604"/>
      <c r="J86" s="604"/>
      <c r="K86" s="605"/>
    </row>
    <row r="87" spans="2:11" ht="17.25" customHeight="1" x14ac:dyDescent="0.25">
      <c r="B87" s="606" t="s">
        <v>301</v>
      </c>
      <c r="C87" s="607"/>
      <c r="D87" s="607"/>
      <c r="E87" s="607"/>
      <c r="F87" s="607"/>
      <c r="G87" s="607"/>
      <c r="H87" s="608"/>
      <c r="I87" s="608"/>
      <c r="J87" s="608"/>
      <c r="K87" s="609"/>
    </row>
    <row r="88" spans="2:11" ht="12.75" customHeight="1" x14ac:dyDescent="0.25">
      <c r="B88" s="1512" t="s">
        <v>608</v>
      </c>
      <c r="C88" s="1513"/>
      <c r="D88" s="1513"/>
      <c r="E88" s="1513"/>
      <c r="F88" s="1513"/>
      <c r="G88" s="1513"/>
      <c r="H88" s="1513"/>
      <c r="I88" s="1513"/>
      <c r="J88" s="1513"/>
      <c r="K88" s="1514"/>
    </row>
    <row r="89" spans="2:11" ht="12.75" customHeight="1" x14ac:dyDescent="0.25">
      <c r="B89" s="610"/>
      <c r="C89" s="611"/>
      <c r="D89" s="611"/>
      <c r="E89" s="611"/>
      <c r="F89" s="611"/>
      <c r="G89" s="611"/>
      <c r="H89" s="611"/>
      <c r="I89" s="611"/>
      <c r="J89" s="611"/>
      <c r="K89" s="612"/>
    </row>
    <row r="90" spans="2:11" ht="17.25" customHeight="1" x14ac:dyDescent="0.25">
      <c r="B90" s="1526" t="s">
        <v>302</v>
      </c>
      <c r="C90" s="1527"/>
      <c r="D90" s="1527"/>
      <c r="E90" s="1527"/>
      <c r="F90" s="1527"/>
      <c r="G90" s="1527"/>
      <c r="H90" s="1527"/>
      <c r="I90" s="1527"/>
      <c r="J90" s="1527"/>
      <c r="K90" s="1528"/>
    </row>
    <row r="91" spans="2:11" ht="12.75" x14ac:dyDescent="0.25">
      <c r="B91" s="613" t="s">
        <v>303</v>
      </c>
      <c r="C91" s="614"/>
      <c r="D91" s="614"/>
      <c r="E91" s="614"/>
      <c r="F91" s="614"/>
      <c r="G91" s="614"/>
      <c r="H91" s="608"/>
      <c r="I91" s="608"/>
      <c r="J91" s="608"/>
      <c r="K91" s="609"/>
    </row>
    <row r="92" spans="2:11" ht="12.75" x14ac:dyDescent="0.25">
      <c r="B92" s="613"/>
      <c r="C92" s="614"/>
      <c r="D92" s="614"/>
      <c r="E92" s="614"/>
      <c r="F92" s="614"/>
      <c r="G92" s="614"/>
      <c r="H92" s="608"/>
      <c r="I92" s="608"/>
      <c r="J92" s="608"/>
      <c r="K92" s="609"/>
    </row>
    <row r="93" spans="2:11" ht="17.25" customHeight="1" x14ac:dyDescent="0.25">
      <c r="B93" s="228" t="s">
        <v>153</v>
      </c>
      <c r="C93" s="232"/>
      <c r="D93" s="232"/>
      <c r="E93" s="232"/>
      <c r="F93" s="232"/>
      <c r="G93" s="232"/>
      <c r="H93" s="229"/>
      <c r="I93" s="229"/>
      <c r="J93" s="229"/>
      <c r="K93" s="230"/>
    </row>
    <row r="94" spans="2:11" ht="11.25" customHeight="1" x14ac:dyDescent="0.25">
      <c r="B94" s="231"/>
      <c r="C94" s="233"/>
      <c r="D94" s="233"/>
      <c r="E94" s="233"/>
      <c r="F94" s="233"/>
      <c r="G94" s="233"/>
      <c r="H94" s="214"/>
      <c r="I94" s="214"/>
      <c r="J94" s="214"/>
      <c r="K94" s="215"/>
    </row>
    <row r="95" spans="2:11" ht="15" customHeight="1" x14ac:dyDescent="0.25">
      <c r="B95" s="231" t="s">
        <v>304</v>
      </c>
      <c r="C95" s="233"/>
      <c r="D95" s="233"/>
      <c r="E95" s="233"/>
      <c r="F95" s="233"/>
      <c r="G95" s="233"/>
      <c r="H95" s="214"/>
      <c r="I95" s="214"/>
      <c r="J95" s="214"/>
      <c r="K95" s="215"/>
    </row>
    <row r="96" spans="2:11" ht="27" customHeight="1" x14ac:dyDescent="0.25">
      <c r="B96" s="1530" t="s">
        <v>327</v>
      </c>
      <c r="C96" s="1531"/>
      <c r="D96" s="1531"/>
      <c r="E96" s="1531"/>
      <c r="F96" s="1531"/>
      <c r="G96" s="1531"/>
      <c r="H96" s="1532"/>
      <c r="I96" s="1532"/>
      <c r="J96" s="1532"/>
      <c r="K96" s="1533"/>
    </row>
    <row r="97" spans="2:11" ht="15" x14ac:dyDescent="0.25">
      <c r="B97" s="582"/>
      <c r="C97" s="583"/>
      <c r="D97" s="583"/>
      <c r="E97" s="583"/>
      <c r="F97" s="583"/>
      <c r="G97" s="583"/>
      <c r="H97" s="584"/>
      <c r="I97" s="584"/>
      <c r="J97" s="584"/>
      <c r="K97" s="585"/>
    </row>
    <row r="98" spans="2:11" ht="15" customHeight="1" x14ac:dyDescent="0.25">
      <c r="B98" s="1536" t="s">
        <v>305</v>
      </c>
      <c r="C98" s="1537"/>
      <c r="D98" s="349"/>
      <c r="E98" s="349"/>
      <c r="F98" s="349"/>
      <c r="G98" s="349"/>
      <c r="H98" s="214"/>
      <c r="I98" s="214"/>
      <c r="J98" s="214"/>
      <c r="K98" s="215"/>
    </row>
    <row r="99" spans="2:11" ht="12.75" x14ac:dyDescent="0.25">
      <c r="B99" s="1509" t="s">
        <v>328</v>
      </c>
      <c r="C99" s="1529"/>
      <c r="D99" s="1529"/>
      <c r="E99" s="1529"/>
      <c r="F99" s="1529"/>
      <c r="G99" s="1529"/>
      <c r="H99" s="214"/>
      <c r="I99" s="214"/>
      <c r="J99" s="214"/>
      <c r="K99" s="215"/>
    </row>
    <row r="100" spans="2:11" ht="12.75" x14ac:dyDescent="0.25">
      <c r="B100" s="581"/>
      <c r="C100" s="580"/>
      <c r="D100" s="580"/>
      <c r="E100" s="580"/>
      <c r="F100" s="580"/>
      <c r="G100" s="580"/>
      <c r="H100" s="214"/>
      <c r="I100" s="214"/>
      <c r="J100" s="214"/>
      <c r="K100" s="215"/>
    </row>
    <row r="101" spans="2:11" ht="26.25" customHeight="1" x14ac:dyDescent="0.25">
      <c r="B101" s="1521" t="s">
        <v>183</v>
      </c>
      <c r="C101" s="1522"/>
      <c r="D101" s="1522"/>
      <c r="E101" s="1522"/>
      <c r="F101" s="1522"/>
      <c r="G101" s="1522"/>
      <c r="H101" s="1522"/>
      <c r="I101" s="600"/>
      <c r="J101" s="600"/>
      <c r="K101" s="601"/>
    </row>
    <row r="102" spans="2:11" ht="12.75" x14ac:dyDescent="0.25">
      <c r="B102" s="618"/>
      <c r="C102" s="619"/>
      <c r="D102" s="619"/>
      <c r="E102" s="619"/>
      <c r="F102" s="619"/>
      <c r="G102" s="619"/>
      <c r="H102" s="620"/>
      <c r="I102" s="620"/>
      <c r="J102" s="620"/>
      <c r="K102" s="621"/>
    </row>
    <row r="103" spans="2:11" x14ac:dyDescent="0.25">
      <c r="B103" s="1518" t="s">
        <v>174</v>
      </c>
      <c r="C103" s="1519"/>
      <c r="D103" s="1519"/>
      <c r="E103" s="1519"/>
      <c r="F103" s="1519"/>
      <c r="G103" s="1519"/>
      <c r="H103" s="1519"/>
      <c r="I103" s="1519"/>
      <c r="J103" s="1519"/>
      <c r="K103" s="1520"/>
    </row>
    <row r="104" spans="2:11" x14ac:dyDescent="0.25">
      <c r="B104" s="1518"/>
      <c r="C104" s="1519"/>
      <c r="D104" s="1519"/>
      <c r="E104" s="1519"/>
      <c r="F104" s="1519"/>
      <c r="G104" s="1519"/>
      <c r="H104" s="1519"/>
      <c r="I104" s="1519"/>
      <c r="J104" s="1519"/>
      <c r="K104" s="1520"/>
    </row>
    <row r="105" spans="2:11" ht="12.75" x14ac:dyDescent="0.25">
      <c r="B105" s="622"/>
      <c r="C105" s="623"/>
      <c r="D105" s="623"/>
      <c r="E105" s="623"/>
      <c r="F105" s="623"/>
      <c r="G105" s="623"/>
      <c r="H105" s="623"/>
      <c r="I105" s="623"/>
      <c r="J105" s="623"/>
      <c r="K105" s="624"/>
    </row>
    <row r="106" spans="2:11" ht="32.25" customHeight="1" x14ac:dyDescent="0.25">
      <c r="B106" s="1515" t="s">
        <v>68</v>
      </c>
      <c r="C106" s="1516"/>
      <c r="D106" s="1516"/>
      <c r="E106" s="1516"/>
      <c r="F106" s="1516"/>
      <c r="G106" s="1516"/>
      <c r="H106" s="1516"/>
      <c r="I106" s="1516"/>
      <c r="J106" s="1516"/>
      <c r="K106" s="1517"/>
    </row>
    <row r="107" spans="2:11" ht="15" thickBot="1" x14ac:dyDescent="0.3">
      <c r="B107" s="625"/>
      <c r="C107" s="626"/>
      <c r="D107" s="626"/>
      <c r="E107" s="626"/>
      <c r="F107" s="626"/>
      <c r="G107" s="626"/>
      <c r="H107" s="627"/>
      <c r="I107" s="627"/>
      <c r="J107" s="627"/>
      <c r="K107" s="628"/>
    </row>
  </sheetData>
  <sheetProtection algorithmName="SHA-512" hashValue="nKHdeEBqW4E3qS32UW54bGMEYIMDdJJhiJQ5A1iOO8Yx4WKXeCVWiQJWstGYo+t3H5xWDhdslXvsQfD4LvviJQ==" saltValue="vvG4YLqgchNmjIMEfwBELg==" spinCount="100000" sheet="1" objects="1" scenarios="1"/>
  <mergeCells count="21">
    <mergeCell ref="B88:K88"/>
    <mergeCell ref="B106:K106"/>
    <mergeCell ref="B103:K104"/>
    <mergeCell ref="B101:H101"/>
    <mergeCell ref="B4:K4"/>
    <mergeCell ref="B78:K79"/>
    <mergeCell ref="B80:K81"/>
    <mergeCell ref="B90:K90"/>
    <mergeCell ref="B99:G99"/>
    <mergeCell ref="B96:K96"/>
    <mergeCell ref="B6:H6"/>
    <mergeCell ref="B98:C98"/>
    <mergeCell ref="B84:K84"/>
    <mergeCell ref="B64:F64"/>
    <mergeCell ref="B66:K66"/>
    <mergeCell ref="B18:K18"/>
    <mergeCell ref="B70:F70"/>
    <mergeCell ref="B75:K75"/>
    <mergeCell ref="B74:F74"/>
    <mergeCell ref="B77:F77"/>
    <mergeCell ref="B83:F83"/>
  </mergeCells>
  <hyperlinks>
    <hyperlink ref="K2" location="Home!A1" display="Home" xr:uid="{00000000-0004-0000-0000-000000000000}"/>
  </hyperlinks>
  <pageMargins left="0.7" right="0.7" top="0.75" bottom="0.75" header="0.3" footer="0.3"/>
  <pageSetup paperSize="9" scale="5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K31"/>
  <sheetViews>
    <sheetView showGridLines="0" zoomScale="70" zoomScaleNormal="70" workbookViewId="0"/>
  </sheetViews>
  <sheetFormatPr defaultRowHeight="15" x14ac:dyDescent="0.25"/>
  <cols>
    <col min="3" max="3" width="29.7109375" customWidth="1"/>
    <col min="4" max="4" width="69" customWidth="1"/>
    <col min="5" max="5" width="25.7109375" customWidth="1"/>
    <col min="6" max="6" width="14.140625" customWidth="1"/>
    <col min="7" max="7" width="21.5703125" customWidth="1"/>
    <col min="8" max="8" width="12.85546875" customWidth="1"/>
    <col min="9" max="9" width="2.7109375" customWidth="1"/>
    <col min="10" max="10" width="5" customWidth="1"/>
    <col min="11" max="11" width="12.140625" customWidth="1"/>
  </cols>
  <sheetData>
    <row r="1" spans="2:11" ht="23.25" customHeight="1" x14ac:dyDescent="0.25">
      <c r="B1" s="984"/>
      <c r="C1" s="985"/>
      <c r="D1" s="985"/>
      <c r="E1" s="985"/>
      <c r="F1" s="985"/>
      <c r="G1" s="985"/>
      <c r="H1" s="986"/>
      <c r="I1" s="991"/>
    </row>
    <row r="2" spans="2:11" ht="30" customHeight="1" x14ac:dyDescent="0.25">
      <c r="B2" s="987"/>
      <c r="C2" s="1934" t="s">
        <v>706</v>
      </c>
      <c r="D2" s="1934"/>
      <c r="E2" s="1934"/>
      <c r="F2" s="11"/>
      <c r="G2" s="478"/>
      <c r="H2" s="988"/>
      <c r="I2" s="991"/>
      <c r="K2" s="867" t="s">
        <v>359</v>
      </c>
    </row>
    <row r="3" spans="2:11" x14ac:dyDescent="0.25">
      <c r="B3" s="987"/>
      <c r="C3" s="989" t="s">
        <v>578</v>
      </c>
      <c r="D3" s="478"/>
      <c r="E3" s="478"/>
      <c r="F3" s="478"/>
      <c r="G3" s="478"/>
      <c r="H3" s="988"/>
      <c r="I3" s="991"/>
      <c r="K3" s="509"/>
    </row>
    <row r="4" spans="2:11" ht="30" customHeight="1" x14ac:dyDescent="0.25">
      <c r="B4" s="987"/>
      <c r="C4" s="990"/>
      <c r="D4" s="478"/>
      <c r="E4" s="478"/>
      <c r="F4" s="478"/>
      <c r="G4" s="478"/>
      <c r="H4" s="988"/>
      <c r="I4" s="991"/>
      <c r="K4" s="868" t="s">
        <v>562</v>
      </c>
    </row>
    <row r="5" spans="2:11" x14ac:dyDescent="0.25">
      <c r="B5" s="987"/>
      <c r="C5" s="990"/>
      <c r="D5" s="478"/>
      <c r="E5" s="478"/>
      <c r="F5" s="478"/>
      <c r="G5" s="478"/>
      <c r="H5" s="988"/>
      <c r="I5" s="991"/>
      <c r="K5" s="509"/>
    </row>
    <row r="6" spans="2:11" ht="30" customHeight="1" thickBot="1" x14ac:dyDescent="0.3">
      <c r="B6" s="987"/>
      <c r="C6" s="990"/>
      <c r="D6" s="478"/>
      <c r="E6" s="478"/>
      <c r="F6" s="478"/>
      <c r="G6" s="478"/>
      <c r="H6" s="988"/>
      <c r="I6" s="991"/>
      <c r="K6" s="868" t="s">
        <v>535</v>
      </c>
    </row>
    <row r="7" spans="2:11" ht="42.75" customHeight="1" x14ac:dyDescent="0.25">
      <c r="B7" s="987"/>
      <c r="C7" s="966" t="s">
        <v>18</v>
      </c>
      <c r="D7" s="967" t="s">
        <v>19</v>
      </c>
      <c r="E7" s="967" t="s">
        <v>570</v>
      </c>
      <c r="F7" s="967" t="s">
        <v>572</v>
      </c>
      <c r="G7" s="968" t="s">
        <v>567</v>
      </c>
      <c r="H7" s="988"/>
      <c r="I7" s="991"/>
    </row>
    <row r="8" spans="2:11" ht="19.5" customHeight="1" thickBot="1" x14ac:dyDescent="0.3">
      <c r="B8" s="987"/>
      <c r="C8" s="969"/>
      <c r="D8" s="970"/>
      <c r="E8" s="970"/>
      <c r="F8" s="972" t="s">
        <v>577</v>
      </c>
      <c r="G8" s="971" t="s">
        <v>63</v>
      </c>
      <c r="H8" s="988"/>
      <c r="I8" s="991"/>
    </row>
    <row r="9" spans="2:11" ht="30.75" customHeight="1" x14ac:dyDescent="0.25">
      <c r="B9" s="987"/>
      <c r="C9" s="1928" t="s">
        <v>579</v>
      </c>
      <c r="D9" s="937" t="s">
        <v>565</v>
      </c>
      <c r="E9" s="938" t="s">
        <v>51</v>
      </c>
      <c r="F9" s="973">
        <v>42.2</v>
      </c>
      <c r="G9" s="939">
        <v>25</v>
      </c>
      <c r="H9" s="988"/>
      <c r="I9" s="991"/>
    </row>
    <row r="10" spans="2:11" ht="30.75" customHeight="1" x14ac:dyDescent="0.25">
      <c r="B10" s="987"/>
      <c r="C10" s="1929"/>
      <c r="D10" s="947" t="s">
        <v>566</v>
      </c>
      <c r="E10" s="948" t="s">
        <v>51</v>
      </c>
      <c r="F10" s="974">
        <v>46.2</v>
      </c>
      <c r="G10" s="949">
        <v>25</v>
      </c>
      <c r="H10" s="988"/>
      <c r="I10" s="991"/>
    </row>
    <row r="11" spans="2:11" ht="30.75" customHeight="1" x14ac:dyDescent="0.25">
      <c r="B11" s="987"/>
      <c r="C11" s="1929"/>
      <c r="D11" s="940" t="s">
        <v>20</v>
      </c>
      <c r="E11" s="941" t="s">
        <v>151</v>
      </c>
      <c r="F11" s="975">
        <v>13.9</v>
      </c>
      <c r="G11" s="942">
        <v>25</v>
      </c>
      <c r="H11" s="988"/>
      <c r="I11" s="991"/>
    </row>
    <row r="12" spans="2:11" ht="30.75" customHeight="1" x14ac:dyDescent="0.25">
      <c r="B12" s="987"/>
      <c r="C12" s="1929"/>
      <c r="D12" s="947" t="s">
        <v>21</v>
      </c>
      <c r="E12" s="948" t="s">
        <v>151</v>
      </c>
      <c r="F12" s="974">
        <v>13.9</v>
      </c>
      <c r="G12" s="949">
        <v>25</v>
      </c>
      <c r="H12" s="988"/>
      <c r="I12" s="991"/>
    </row>
    <row r="13" spans="2:11" ht="30.75" customHeight="1" thickBot="1" x14ac:dyDescent="0.3">
      <c r="B13" s="987"/>
      <c r="C13" s="1930"/>
      <c r="D13" s="943" t="s">
        <v>22</v>
      </c>
      <c r="E13" s="944" t="s">
        <v>151</v>
      </c>
      <c r="F13" s="976">
        <v>25.8</v>
      </c>
      <c r="G13" s="945">
        <v>25</v>
      </c>
      <c r="H13" s="988"/>
      <c r="I13" s="991"/>
    </row>
    <row r="14" spans="2:11" ht="30.75" customHeight="1" x14ac:dyDescent="0.25">
      <c r="B14" s="987"/>
      <c r="C14" s="1931" t="s">
        <v>609</v>
      </c>
      <c r="D14" s="912" t="s">
        <v>52</v>
      </c>
      <c r="E14" s="913" t="s">
        <v>23</v>
      </c>
      <c r="F14" s="977">
        <v>267.8</v>
      </c>
      <c r="G14" s="914">
        <v>35</v>
      </c>
      <c r="H14" s="988"/>
      <c r="I14" s="991"/>
    </row>
    <row r="15" spans="2:11" ht="30.75" customHeight="1" x14ac:dyDescent="0.25">
      <c r="B15" s="987"/>
      <c r="C15" s="1932"/>
      <c r="D15" s="940" t="s">
        <v>569</v>
      </c>
      <c r="E15" s="941" t="s">
        <v>24</v>
      </c>
      <c r="F15" s="975">
        <v>391.4</v>
      </c>
      <c r="G15" s="942">
        <v>35</v>
      </c>
      <c r="H15" s="988"/>
      <c r="I15" s="991"/>
    </row>
    <row r="16" spans="2:11" ht="30.75" customHeight="1" x14ac:dyDescent="0.25">
      <c r="B16" s="987"/>
      <c r="C16" s="1932"/>
      <c r="D16" s="915" t="s">
        <v>25</v>
      </c>
      <c r="E16" s="916" t="s">
        <v>26</v>
      </c>
      <c r="F16" s="978">
        <v>103</v>
      </c>
      <c r="G16" s="917">
        <v>10</v>
      </c>
      <c r="H16" s="988"/>
      <c r="I16" s="991"/>
    </row>
    <row r="17" spans="2:9" ht="30.75" customHeight="1" thickBot="1" x14ac:dyDescent="0.3">
      <c r="B17" s="987"/>
      <c r="C17" s="1933"/>
      <c r="D17" s="943" t="s">
        <v>27</v>
      </c>
      <c r="E17" s="944" t="s">
        <v>26</v>
      </c>
      <c r="F17" s="976">
        <v>72.099999999999994</v>
      </c>
      <c r="G17" s="945">
        <v>10</v>
      </c>
      <c r="H17" s="988"/>
      <c r="I17" s="991"/>
    </row>
    <row r="18" spans="2:9" ht="78.75" customHeight="1" thickBot="1" x14ac:dyDescent="0.3">
      <c r="B18" s="987"/>
      <c r="C18" s="962" t="s">
        <v>545</v>
      </c>
      <c r="D18" s="950" t="s">
        <v>571</v>
      </c>
      <c r="E18" s="951" t="s">
        <v>111</v>
      </c>
      <c r="F18" s="952" t="s">
        <v>111</v>
      </c>
      <c r="G18" s="1483" t="s">
        <v>692</v>
      </c>
      <c r="H18" s="988"/>
      <c r="I18" s="991"/>
    </row>
    <row r="19" spans="2:9" ht="45.75" customHeight="1" thickBot="1" x14ac:dyDescent="0.3">
      <c r="B19" s="987"/>
      <c r="C19" s="963" t="s">
        <v>546</v>
      </c>
      <c r="D19" s="946" t="s">
        <v>571</v>
      </c>
      <c r="E19" s="953" t="s">
        <v>111</v>
      </c>
      <c r="F19" s="954" t="s">
        <v>111</v>
      </c>
      <c r="G19" s="1484">
        <v>12</v>
      </c>
      <c r="H19" s="988"/>
      <c r="I19" s="991"/>
    </row>
    <row r="20" spans="2:9" ht="45.75" customHeight="1" thickBot="1" x14ac:dyDescent="0.3">
      <c r="B20" s="987"/>
      <c r="C20" s="962" t="s">
        <v>547</v>
      </c>
      <c r="D20" s="918" t="s">
        <v>571</v>
      </c>
      <c r="E20" s="955" t="s">
        <v>111</v>
      </c>
      <c r="F20" s="956" t="s">
        <v>111</v>
      </c>
      <c r="G20" s="957" t="s">
        <v>111</v>
      </c>
      <c r="H20" s="988"/>
      <c r="I20" s="991"/>
    </row>
    <row r="21" spans="2:9" ht="45.75" customHeight="1" thickBot="1" x14ac:dyDescent="0.3">
      <c r="B21" s="987"/>
      <c r="C21" s="964" t="s">
        <v>548</v>
      </c>
      <c r="D21" s="919" t="s">
        <v>571</v>
      </c>
      <c r="E21" s="920" t="s">
        <v>111</v>
      </c>
      <c r="F21" s="958" t="s">
        <v>111</v>
      </c>
      <c r="G21" s="1485">
        <v>15</v>
      </c>
      <c r="H21" s="988"/>
      <c r="I21" s="991"/>
    </row>
    <row r="22" spans="2:9" ht="45.75" customHeight="1" thickBot="1" x14ac:dyDescent="0.3">
      <c r="B22" s="987"/>
      <c r="C22" s="965" t="s">
        <v>549</v>
      </c>
      <c r="D22" s="959" t="s">
        <v>571</v>
      </c>
      <c r="E22" s="960" t="s">
        <v>111</v>
      </c>
      <c r="F22" s="961" t="s">
        <v>111</v>
      </c>
      <c r="G22" s="1486">
        <v>25</v>
      </c>
      <c r="H22" s="988"/>
      <c r="I22" s="991"/>
    </row>
    <row r="23" spans="2:9" ht="42.75" customHeight="1" x14ac:dyDescent="0.25">
      <c r="B23" s="987"/>
      <c r="C23" s="1925" t="s">
        <v>580</v>
      </c>
      <c r="D23" s="921" t="s">
        <v>573</v>
      </c>
      <c r="E23" s="922" t="s">
        <v>462</v>
      </c>
      <c r="F23" s="923">
        <v>2.6</v>
      </c>
      <c r="G23" s="933" t="s">
        <v>111</v>
      </c>
      <c r="H23" s="988"/>
      <c r="I23" s="991"/>
    </row>
    <row r="24" spans="2:9" ht="42.75" customHeight="1" x14ac:dyDescent="0.25">
      <c r="B24" s="987"/>
      <c r="C24" s="1926"/>
      <c r="D24" s="924" t="s">
        <v>574</v>
      </c>
      <c r="E24" s="925" t="s">
        <v>463</v>
      </c>
      <c r="F24" s="926">
        <v>1.5</v>
      </c>
      <c r="G24" s="934" t="s">
        <v>111</v>
      </c>
      <c r="H24" s="988"/>
      <c r="I24" s="991"/>
    </row>
    <row r="25" spans="2:9" ht="42.75" customHeight="1" x14ac:dyDescent="0.25">
      <c r="B25" s="987"/>
      <c r="C25" s="1926"/>
      <c r="D25" s="927" t="s">
        <v>575</v>
      </c>
      <c r="E25" s="928" t="s">
        <v>464</v>
      </c>
      <c r="F25" s="929">
        <v>1</v>
      </c>
      <c r="G25" s="935" t="s">
        <v>111</v>
      </c>
      <c r="H25" s="988"/>
      <c r="I25" s="991"/>
    </row>
    <row r="26" spans="2:9" ht="42.75" customHeight="1" thickBot="1" x14ac:dyDescent="0.3">
      <c r="B26" s="987"/>
      <c r="C26" s="1927"/>
      <c r="D26" s="930" t="s">
        <v>576</v>
      </c>
      <c r="E26" s="931" t="s">
        <v>465</v>
      </c>
      <c r="F26" s="932">
        <v>0.7</v>
      </c>
      <c r="G26" s="936" t="s">
        <v>111</v>
      </c>
      <c r="H26" s="988"/>
      <c r="I26" s="991"/>
    </row>
    <row r="27" spans="2:9" x14ac:dyDescent="0.25">
      <c r="B27" s="987"/>
      <c r="C27" s="991"/>
      <c r="D27" s="991"/>
      <c r="E27" s="991"/>
      <c r="F27" s="991"/>
      <c r="G27" s="991"/>
      <c r="H27" s="988"/>
      <c r="I27" s="991"/>
    </row>
    <row r="28" spans="2:9" x14ac:dyDescent="0.25">
      <c r="B28" s="987"/>
      <c r="C28" s="478"/>
      <c r="D28" s="478"/>
      <c r="E28" s="478"/>
      <c r="F28" s="478"/>
      <c r="G28" s="478"/>
      <c r="H28" s="988"/>
      <c r="I28" s="991"/>
    </row>
    <row r="29" spans="2:9" x14ac:dyDescent="0.25">
      <c r="B29" s="987"/>
      <c r="C29" s="992"/>
      <c r="D29" s="992"/>
      <c r="E29" s="992"/>
      <c r="F29" s="992"/>
      <c r="G29" s="992"/>
      <c r="H29" s="988"/>
      <c r="I29" s="991"/>
    </row>
    <row r="30" spans="2:9" ht="114" customHeight="1" x14ac:dyDescent="0.25">
      <c r="B30" s="987"/>
      <c r="C30" s="1924" t="s">
        <v>707</v>
      </c>
      <c r="D30" s="1924"/>
      <c r="E30" s="1924"/>
      <c r="F30" s="1924"/>
      <c r="G30" s="1924"/>
      <c r="H30" s="988"/>
      <c r="I30" s="991"/>
    </row>
    <row r="31" spans="2:9" x14ac:dyDescent="0.25">
      <c r="B31" s="993"/>
      <c r="C31" s="994"/>
      <c r="D31" s="994"/>
      <c r="E31" s="994"/>
      <c r="F31" s="994"/>
      <c r="G31" s="994"/>
      <c r="H31" s="995"/>
      <c r="I31" s="991"/>
    </row>
  </sheetData>
  <sheetProtection algorithmName="SHA-512" hashValue="CsN4lj9gOrsC8OQCOXGXYOb1m27UVqN2zhxJw97OrDE7GUA6YuZ5Hl+rNZYhI5NEC2VWG+AQ2rC3c9abMX/Zcg==" saltValue="IiuCLuOt/RZ+tXg5qJqWOQ==" spinCount="100000" sheet="1" objects="1" scenarios="1"/>
  <mergeCells count="5">
    <mergeCell ref="C30:G30"/>
    <mergeCell ref="C23:C26"/>
    <mergeCell ref="C9:C13"/>
    <mergeCell ref="C14:C17"/>
    <mergeCell ref="C2:E2"/>
  </mergeCells>
  <hyperlinks>
    <hyperlink ref="C9:C13" location="'2. Medidas a) i)'!A1" display="'2. Medidas a) i)'!A1" xr:uid="{00000000-0004-0000-1200-000000000000}"/>
    <hyperlink ref="C14:C17" location="'3. Medidas a) ii)'!A1" display="'3. Medidas a) ii)'!A1" xr:uid="{00000000-0004-0000-1200-000001000000}"/>
    <hyperlink ref="C18" location="'4. Medidas a) iii)'!A1" display="Sistemas Técnicos Instalados" xr:uid="{00000000-0004-0000-1200-000002000000}"/>
    <hyperlink ref="C19" location="'5. Medidas a) iv)'!A1" display="Iluminação" xr:uid="{00000000-0004-0000-1200-000003000000}"/>
    <hyperlink ref="C20" location="'6. Medidas a) v)'!A1" display="Sistemas de Gestão de Energia" xr:uid="{00000000-0004-0000-1200-000004000000}"/>
    <hyperlink ref="C21" location="'7. Medidas b) i)'!A1" display="Solar Térmico" xr:uid="{00000000-0004-0000-1200-000005000000}"/>
    <hyperlink ref="C22" location="'8. Medidas b) ii)'!A1" display="Solar Fotovoltaico" xr:uid="{00000000-0004-0000-1200-000006000000}"/>
    <hyperlink ref="C23:C26" location="'9. Medidas c)'!A1" display="'9. Medidas c)'!A1" xr:uid="{00000000-0004-0000-1200-000007000000}"/>
    <hyperlink ref="K2" location="'0.Ajuda'!A1" display="Ajuda" xr:uid="{00000000-0004-0000-1200-000008000000}"/>
    <hyperlink ref="K4" location="Home!A1" display="Home" xr:uid="{00000000-0004-0000-1200-000009000000}"/>
    <hyperlink ref="K6" location="'AP.2. Quadro de Despesa'!A1" display="Quadro de Despesa" xr:uid="{00000000-0004-0000-1200-00000A000000}"/>
  </hyperlinks>
  <printOptions horizontalCentered="1"/>
  <pageMargins left="0.23622047244094491" right="0.23622047244094491" top="0.74803149606299213" bottom="0.74803149606299213" header="0.31496062992125984" footer="0.31496062992125984"/>
  <pageSetup paperSize="9" scale="69"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30"/>
  <sheetViews>
    <sheetView showGridLines="0" zoomScale="70" zoomScaleNormal="70" workbookViewId="0">
      <selection activeCell="S8" sqref="S8"/>
    </sheetView>
  </sheetViews>
  <sheetFormatPr defaultColWidth="8.7109375" defaultRowHeight="15" x14ac:dyDescent="0.25"/>
  <cols>
    <col min="1" max="1" width="28.140625" style="4" bestFit="1" customWidth="1"/>
    <col min="2" max="2" width="6.7109375" style="4" customWidth="1"/>
    <col min="3" max="10" width="13.42578125" style="4" customWidth="1"/>
    <col min="11" max="11" width="3.5703125" style="4" customWidth="1"/>
    <col min="12" max="13" width="11.5703125" style="4" customWidth="1"/>
    <col min="14" max="14" width="12.7109375" style="4" customWidth="1"/>
    <col min="15" max="16" width="8.7109375" style="4"/>
    <col min="17" max="17" width="16.42578125" style="4" customWidth="1"/>
    <col min="18" max="18" width="8.7109375" style="4"/>
    <col min="19" max="19" width="10.85546875" style="4" customWidth="1"/>
    <col min="20" max="20" width="16.85546875" style="4" customWidth="1"/>
    <col min="21" max="21" width="8.7109375" style="4"/>
    <col min="22" max="22" width="15.7109375" style="4" customWidth="1"/>
    <col min="23" max="16384" width="8.7109375" style="4"/>
  </cols>
  <sheetData>
    <row r="1" spans="1:23" ht="26.25" x14ac:dyDescent="0.25">
      <c r="A1" s="1941" t="s">
        <v>133</v>
      </c>
      <c r="B1" s="1942"/>
      <c r="C1" s="1942"/>
      <c r="D1" s="1942"/>
      <c r="E1" s="1942"/>
      <c r="F1" s="1942"/>
      <c r="G1" s="1942"/>
      <c r="H1" s="1942"/>
      <c r="I1" s="1942"/>
      <c r="J1" s="1942"/>
      <c r="K1" s="31"/>
      <c r="L1" s="1938" t="s">
        <v>11</v>
      </c>
      <c r="M1" s="1939"/>
      <c r="N1" s="1940"/>
      <c r="O1" s="1943" t="s">
        <v>280</v>
      </c>
      <c r="P1" s="1944"/>
      <c r="Q1" s="556" t="s">
        <v>281</v>
      </c>
      <c r="S1" s="667"/>
      <c r="T1" s="668" t="s">
        <v>361</v>
      </c>
      <c r="U1" s="668"/>
      <c r="V1" s="668" t="s">
        <v>362</v>
      </c>
      <c r="W1" s="667"/>
    </row>
    <row r="2" spans="1:23" x14ac:dyDescent="0.25">
      <c r="A2" s="300" t="s">
        <v>147</v>
      </c>
      <c r="B2" s="301">
        <v>3.6</v>
      </c>
      <c r="C2" s="299"/>
      <c r="D2" s="299"/>
      <c r="E2" s="299"/>
      <c r="F2" s="299"/>
      <c r="G2" s="299"/>
      <c r="H2" s="299"/>
      <c r="I2" s="299"/>
      <c r="J2" s="302"/>
      <c r="K2" s="34"/>
      <c r="L2" s="35"/>
      <c r="M2" s="37" t="s">
        <v>288</v>
      </c>
      <c r="N2" s="34"/>
      <c r="O2" s="557"/>
      <c r="P2" s="558"/>
      <c r="Q2" s="559"/>
      <c r="S2" s="667"/>
      <c r="T2" s="669" t="str">
        <f>A9</f>
        <v>Madeira/Resíduos de Madeira</v>
      </c>
      <c r="U2" s="670"/>
      <c r="V2" s="671" t="str">
        <f>A6</f>
        <v>Gasóleo/Diesel</v>
      </c>
      <c r="W2" s="667"/>
    </row>
    <row r="3" spans="1:23" x14ac:dyDescent="0.25">
      <c r="A3" s="303">
        <v>1</v>
      </c>
      <c r="B3" s="304">
        <v>2</v>
      </c>
      <c r="C3" s="304">
        <v>3</v>
      </c>
      <c r="D3" s="304">
        <v>4</v>
      </c>
      <c r="E3" s="304">
        <v>5</v>
      </c>
      <c r="F3" s="304">
        <v>6</v>
      </c>
      <c r="G3" s="304">
        <v>7</v>
      </c>
      <c r="H3" s="304">
        <v>8</v>
      </c>
      <c r="I3" s="304">
        <v>9</v>
      </c>
      <c r="J3" s="304">
        <v>10</v>
      </c>
      <c r="K3" s="34"/>
      <c r="L3" s="35"/>
      <c r="M3" s="39" t="s">
        <v>289</v>
      </c>
      <c r="N3" s="34"/>
      <c r="O3" s="560" t="s">
        <v>282</v>
      </c>
      <c r="P3" s="561"/>
      <c r="Q3" s="562" t="s">
        <v>283</v>
      </c>
      <c r="S3" s="667"/>
      <c r="T3" s="669" t="str">
        <f>A10</f>
        <v>Peletes/Briquetes de Madeira</v>
      </c>
      <c r="U3" s="670"/>
      <c r="V3" s="671" t="str">
        <f>A8</f>
        <v>GPL</v>
      </c>
      <c r="W3" s="667"/>
    </row>
    <row r="4" spans="1:23" ht="39.75" x14ac:dyDescent="0.25">
      <c r="A4" s="40" t="s">
        <v>54</v>
      </c>
      <c r="B4" s="290"/>
      <c r="C4" s="41" t="s">
        <v>128</v>
      </c>
      <c r="D4" s="41" t="s">
        <v>114</v>
      </c>
      <c r="E4" s="41" t="s">
        <v>115</v>
      </c>
      <c r="F4" s="41" t="s">
        <v>116</v>
      </c>
      <c r="G4" s="41" t="s">
        <v>132</v>
      </c>
      <c r="H4" s="41" t="s">
        <v>129</v>
      </c>
      <c r="I4" s="41" t="s">
        <v>131</v>
      </c>
      <c r="J4" s="41" t="s">
        <v>130</v>
      </c>
      <c r="K4" s="34"/>
      <c r="L4" s="35"/>
      <c r="M4" s="36"/>
      <c r="N4" s="34"/>
      <c r="O4" s="563" t="s">
        <v>284</v>
      </c>
      <c r="P4" s="564"/>
      <c r="Q4" s="565" t="s">
        <v>285</v>
      </c>
      <c r="S4" s="667"/>
      <c r="T4" s="670" t="str">
        <f>+""</f>
        <v/>
      </c>
      <c r="U4" s="670"/>
      <c r="V4" s="671" t="str">
        <f>A11</f>
        <v>Renováveis</v>
      </c>
      <c r="W4" s="667"/>
    </row>
    <row r="5" spans="1:23" x14ac:dyDescent="0.25">
      <c r="A5" s="42" t="s">
        <v>91</v>
      </c>
      <c r="B5" s="291"/>
      <c r="C5" s="43">
        <v>2.5</v>
      </c>
      <c r="D5" s="44"/>
      <c r="E5" s="45"/>
      <c r="F5" s="288">
        <v>2.1499999999999999E-4</v>
      </c>
      <c r="G5" s="44"/>
      <c r="H5" s="44"/>
      <c r="I5" s="46">
        <f>0.144*C5</f>
        <v>0.36</v>
      </c>
      <c r="J5" s="46">
        <v>0.47</v>
      </c>
      <c r="K5" s="34"/>
      <c r="L5" s="35"/>
      <c r="M5" s="36"/>
      <c r="N5" s="34"/>
      <c r="O5" s="566" t="s">
        <v>286</v>
      </c>
      <c r="P5" s="567"/>
      <c r="Q5" s="559"/>
      <c r="S5" s="509"/>
      <c r="T5" s="670"/>
      <c r="U5" s="670"/>
      <c r="V5" s="671" t="str">
        <f>A12</f>
        <v>N.A.</v>
      </c>
      <c r="W5" s="667"/>
    </row>
    <row r="6" spans="1:23" x14ac:dyDescent="0.25">
      <c r="A6" s="42" t="s">
        <v>92</v>
      </c>
      <c r="B6" s="292"/>
      <c r="C6" s="43">
        <v>1</v>
      </c>
      <c r="D6" s="44">
        <f>+(42.3+43.3)/2</f>
        <v>42.8</v>
      </c>
      <c r="E6" s="45">
        <f>+(1.01+1.034)/2</f>
        <v>1.022</v>
      </c>
      <c r="F6" s="288">
        <f>+(E6/1000)*$B$2/D6</f>
        <v>8.5962616822429926E-5</v>
      </c>
      <c r="G6" s="44">
        <v>74</v>
      </c>
      <c r="H6" s="44">
        <v>3098.2</v>
      </c>
      <c r="I6" s="46">
        <f>0.267*C6</f>
        <v>0.26700000000000002</v>
      </c>
      <c r="J6" s="46">
        <f>H6*F6</f>
        <v>0.26632937943925239</v>
      </c>
      <c r="K6" s="34"/>
      <c r="L6" s="332" t="s">
        <v>71</v>
      </c>
      <c r="M6" s="36"/>
      <c r="N6" s="34"/>
      <c r="O6" s="557"/>
      <c r="P6" s="558"/>
      <c r="Q6" s="559"/>
      <c r="S6" s="867" t="s">
        <v>359</v>
      </c>
      <c r="T6" s="652"/>
      <c r="U6" s="652"/>
      <c r="V6" s="652" t="str">
        <f>+""</f>
        <v/>
      </c>
      <c r="W6" s="667"/>
    </row>
    <row r="7" spans="1:23" ht="15.75" thickBot="1" x14ac:dyDescent="0.3">
      <c r="A7" s="47" t="s">
        <v>53</v>
      </c>
      <c r="B7" s="292"/>
      <c r="C7" s="43">
        <v>1</v>
      </c>
      <c r="D7" s="44">
        <v>45.1</v>
      </c>
      <c r="E7" s="45">
        <v>1.077</v>
      </c>
      <c r="F7" s="288">
        <f>+(E7/1000)*$B$2/D7</f>
        <v>8.5968957871396907E-5</v>
      </c>
      <c r="G7" s="44">
        <v>64.099999999999994</v>
      </c>
      <c r="H7" s="44">
        <v>2683.7</v>
      </c>
      <c r="I7" s="46">
        <f>0.202*C7</f>
        <v>0.20200000000000001</v>
      </c>
      <c r="J7" s="46">
        <f t="shared" ref="J7:J11" si="0">H7*F7</f>
        <v>0.23071489223946787</v>
      </c>
      <c r="K7" s="34"/>
      <c r="L7" s="35"/>
      <c r="M7" s="48" t="s">
        <v>38</v>
      </c>
      <c r="N7" s="34"/>
      <c r="O7" s="568"/>
      <c r="P7" s="569"/>
      <c r="Q7" s="570"/>
      <c r="S7" s="509"/>
      <c r="T7" s="667"/>
      <c r="U7" s="667"/>
      <c r="V7" s="667"/>
      <c r="W7" s="667"/>
    </row>
    <row r="8" spans="1:23" x14ac:dyDescent="0.25">
      <c r="A8" s="42" t="s">
        <v>89</v>
      </c>
      <c r="B8" s="292"/>
      <c r="C8" s="43">
        <v>1</v>
      </c>
      <c r="D8" s="44">
        <f>+(46+47.3)/2</f>
        <v>46.65</v>
      </c>
      <c r="E8" s="45">
        <f>+(1.099+1.13)/2</f>
        <v>1.1145</v>
      </c>
      <c r="F8" s="288">
        <f>+(E8/1000)*$B$2/D8</f>
        <v>8.6006430868167211E-5</v>
      </c>
      <c r="G8" s="44">
        <v>63</v>
      </c>
      <c r="H8" s="44">
        <v>2637.7</v>
      </c>
      <c r="I8" s="46">
        <f>0.107*C8</f>
        <v>0.107</v>
      </c>
      <c r="J8" s="46">
        <f t="shared" si="0"/>
        <v>0.22685916270096465</v>
      </c>
      <c r="K8" s="34"/>
      <c r="L8" s="35"/>
      <c r="M8" s="48" t="s">
        <v>39</v>
      </c>
      <c r="N8" s="34"/>
      <c r="O8" s="1945" t="s">
        <v>290</v>
      </c>
      <c r="P8" s="1943"/>
      <c r="Q8" s="1944"/>
      <c r="S8" s="868" t="s">
        <v>562</v>
      </c>
      <c r="T8" s="667"/>
      <c r="U8" s="667"/>
      <c r="V8" s="667"/>
      <c r="W8" s="667"/>
    </row>
    <row r="9" spans="1:23" x14ac:dyDescent="0.25">
      <c r="A9" s="32" t="s">
        <v>93</v>
      </c>
      <c r="B9" s="292"/>
      <c r="C9" s="43">
        <v>1</v>
      </c>
      <c r="D9" s="44">
        <f>+(13.8+15.6)/2</f>
        <v>14.7</v>
      </c>
      <c r="E9" s="45">
        <f>+(0.33+0.373)/2</f>
        <v>0.35150000000000003</v>
      </c>
      <c r="F9" s="288">
        <f>+(E9/1000)*$B$2/D9</f>
        <v>8.6081632653061237E-5</v>
      </c>
      <c r="G9" s="44">
        <v>0</v>
      </c>
      <c r="H9" s="44">
        <v>0</v>
      </c>
      <c r="I9" s="46"/>
      <c r="J9" s="46"/>
      <c r="K9" s="34"/>
      <c r="L9" s="35"/>
      <c r="M9" s="48" t="s">
        <v>40</v>
      </c>
      <c r="N9" s="34"/>
      <c r="O9" s="572" t="s">
        <v>291</v>
      </c>
      <c r="P9" s="566"/>
      <c r="Q9" s="567"/>
      <c r="S9" s="509"/>
      <c r="T9" s="667"/>
      <c r="U9" s="667"/>
      <c r="V9" s="667"/>
      <c r="W9" s="667"/>
    </row>
    <row r="10" spans="1:23" ht="24.75" thickBot="1" x14ac:dyDescent="0.3">
      <c r="A10" s="32" t="s">
        <v>94</v>
      </c>
      <c r="B10" s="292"/>
      <c r="C10" s="43">
        <v>1</v>
      </c>
      <c r="D10" s="44">
        <v>16.8</v>
      </c>
      <c r="E10" s="45">
        <v>0.40100000000000002</v>
      </c>
      <c r="F10" s="288">
        <f>+(E10/1000)*$B$2/D10</f>
        <v>8.5928571428571434E-5</v>
      </c>
      <c r="G10" s="44">
        <v>0</v>
      </c>
      <c r="H10" s="44">
        <v>0</v>
      </c>
      <c r="I10" s="46"/>
      <c r="J10" s="46"/>
      <c r="K10" s="34"/>
      <c r="L10" s="35"/>
      <c r="M10" s="48" t="s">
        <v>41</v>
      </c>
      <c r="N10" s="34"/>
      <c r="O10" s="574" t="s">
        <v>292</v>
      </c>
      <c r="P10" s="571"/>
      <c r="Q10" s="573"/>
      <c r="S10" s="868" t="s">
        <v>535</v>
      </c>
      <c r="T10" s="667"/>
      <c r="U10" s="667"/>
      <c r="V10" s="667"/>
      <c r="W10" s="667"/>
    </row>
    <row r="11" spans="1:23" x14ac:dyDescent="0.25">
      <c r="A11" s="32" t="s">
        <v>88</v>
      </c>
      <c r="B11" s="292"/>
      <c r="C11" s="43">
        <v>1</v>
      </c>
      <c r="D11" s="43"/>
      <c r="E11" s="45"/>
      <c r="F11" s="288"/>
      <c r="G11" s="44">
        <v>0</v>
      </c>
      <c r="H11" s="44">
        <v>0</v>
      </c>
      <c r="I11" s="46">
        <v>0</v>
      </c>
      <c r="J11" s="46">
        <f t="shared" si="0"/>
        <v>0</v>
      </c>
      <c r="K11" s="34"/>
      <c r="L11" s="35"/>
      <c r="M11" s="48" t="s">
        <v>42</v>
      </c>
      <c r="N11" s="34"/>
      <c r="O11" s="1935" t="s">
        <v>363</v>
      </c>
      <c r="P11" s="1936"/>
      <c r="Q11" s="1937"/>
      <c r="S11" s="509"/>
      <c r="T11" s="667"/>
      <c r="U11" s="667"/>
      <c r="V11" s="667"/>
      <c r="W11" s="667"/>
    </row>
    <row r="12" spans="1:23" ht="24" x14ac:dyDescent="0.25">
      <c r="A12" s="32" t="s">
        <v>87</v>
      </c>
      <c r="B12" s="292"/>
      <c r="C12" s="43"/>
      <c r="D12" s="33"/>
      <c r="E12" s="33"/>
      <c r="F12" s="289"/>
      <c r="G12" s="33"/>
      <c r="H12" s="43"/>
      <c r="I12" s="43"/>
      <c r="J12" s="43"/>
      <c r="K12" s="34"/>
      <c r="L12" s="35"/>
      <c r="M12" s="48" t="s">
        <v>50</v>
      </c>
      <c r="N12" s="34"/>
      <c r="O12" s="676" t="s">
        <v>158</v>
      </c>
      <c r="P12" s="36"/>
      <c r="Q12" s="34"/>
      <c r="S12" s="868" t="s">
        <v>552</v>
      </c>
      <c r="T12" s="667"/>
      <c r="U12" s="667"/>
      <c r="V12" s="667"/>
      <c r="W12" s="667"/>
    </row>
    <row r="13" spans="1:23" x14ac:dyDescent="0.25">
      <c r="A13" s="32" t="str">
        <f>+""</f>
        <v/>
      </c>
      <c r="B13" s="293"/>
      <c r="C13" s="43"/>
      <c r="D13" s="33"/>
      <c r="E13" s="33"/>
      <c r="F13" s="289"/>
      <c r="G13" s="33"/>
      <c r="H13" s="43"/>
      <c r="I13" s="43"/>
      <c r="J13" s="43"/>
      <c r="K13" s="34"/>
      <c r="L13" s="35"/>
      <c r="M13" s="48" t="s">
        <v>43</v>
      </c>
      <c r="N13" s="34"/>
      <c r="O13" s="676" t="s">
        <v>159</v>
      </c>
      <c r="P13" s="36"/>
      <c r="Q13" s="34"/>
      <c r="S13" s="667"/>
      <c r="T13" s="667"/>
      <c r="U13" s="667"/>
      <c r="V13" s="667"/>
      <c r="W13" s="667"/>
    </row>
    <row r="14" spans="1:23" ht="15.75" thickBot="1" x14ac:dyDescent="0.3">
      <c r="A14" s="35"/>
      <c r="B14" s="36"/>
      <c r="C14" s="36"/>
      <c r="D14" s="36"/>
      <c r="E14" s="36"/>
      <c r="F14" s="36"/>
      <c r="G14" s="36"/>
      <c r="H14" s="36"/>
      <c r="I14" s="36"/>
      <c r="J14" s="36"/>
      <c r="K14" s="34"/>
      <c r="L14" s="35"/>
      <c r="M14" s="48" t="s">
        <v>44</v>
      </c>
      <c r="N14" s="34"/>
      <c r="O14" s="49"/>
      <c r="P14" s="50"/>
      <c r="Q14" s="51"/>
    </row>
    <row r="15" spans="1:23" x14ac:dyDescent="0.25">
      <c r="A15" s="35"/>
      <c r="B15" s="36"/>
      <c r="C15" s="36"/>
      <c r="D15" s="36"/>
      <c r="E15" s="36"/>
      <c r="F15" s="36"/>
      <c r="G15" s="36"/>
      <c r="H15" s="36"/>
      <c r="I15" s="36"/>
      <c r="J15" s="36"/>
      <c r="K15" s="34"/>
      <c r="L15" s="35"/>
      <c r="M15" s="36"/>
      <c r="N15" s="34"/>
    </row>
    <row r="16" spans="1:23" ht="15.75" thickBot="1" x14ac:dyDescent="0.3">
      <c r="A16" s="49"/>
      <c r="B16" s="50"/>
      <c r="C16" s="50"/>
      <c r="D16" s="50"/>
      <c r="E16" s="50"/>
      <c r="F16" s="50"/>
      <c r="G16" s="50"/>
      <c r="H16" s="50"/>
      <c r="I16" s="50"/>
      <c r="J16" s="50"/>
      <c r="K16" s="51"/>
      <c r="L16" s="49"/>
      <c r="M16" s="50"/>
      <c r="N16" s="51"/>
    </row>
    <row r="17" spans="1:13" x14ac:dyDescent="0.25">
      <c r="A17" s="418"/>
      <c r="B17" s="418"/>
      <c r="C17" s="418"/>
      <c r="D17" s="58"/>
      <c r="E17" s="58"/>
      <c r="F17" s="58"/>
    </row>
    <row r="18" spans="1:13" x14ac:dyDescent="0.25">
      <c r="C18" s="36"/>
      <c r="D18" s="36"/>
      <c r="E18" s="36"/>
      <c r="F18" s="36"/>
      <c r="K18" s="52"/>
    </row>
    <row r="19" spans="1:13" s="53" customFormat="1" ht="15.75" customHeight="1" x14ac:dyDescent="0.25">
      <c r="C19" s="208"/>
      <c r="D19" s="321"/>
      <c r="E19" s="38"/>
      <c r="F19" s="38"/>
    </row>
    <row r="20" spans="1:13" s="23" customFormat="1" ht="15.75" customHeight="1" x14ac:dyDescent="0.25">
      <c r="C20" s="382"/>
      <c r="D20" s="319"/>
      <c r="K20" s="54"/>
    </row>
    <row r="21" spans="1:13" s="36" customFormat="1" ht="15.75" customHeight="1" x14ac:dyDescent="0.25">
      <c r="C21" s="419"/>
      <c r="D21" s="320"/>
      <c r="K21" s="55"/>
    </row>
    <row r="22" spans="1:13" s="36" customFormat="1" ht="15.75" customHeight="1" x14ac:dyDescent="0.25">
      <c r="C22" s="419"/>
      <c r="D22" s="643"/>
      <c r="E22" s="644"/>
      <c r="F22" s="645"/>
      <c r="G22" s="646"/>
      <c r="H22" s="646"/>
      <c r="I22" s="647"/>
      <c r="J22" s="647"/>
      <c r="K22" s="55"/>
    </row>
    <row r="23" spans="1:13" s="36" customFormat="1" ht="15.75" customHeight="1" x14ac:dyDescent="0.25">
      <c r="C23" s="419"/>
      <c r="D23" s="643"/>
      <c r="E23" s="644"/>
      <c r="F23" s="645"/>
      <c r="G23" s="646"/>
      <c r="H23" s="646"/>
      <c r="I23" s="647"/>
      <c r="J23" s="647"/>
      <c r="K23" s="55"/>
    </row>
    <row r="24" spans="1:13" s="36" customFormat="1" x14ac:dyDescent="0.25">
      <c r="K24" s="55"/>
    </row>
    <row r="25" spans="1:13" s="36" customFormat="1" x14ac:dyDescent="0.25">
      <c r="K25" s="55"/>
    </row>
    <row r="26" spans="1:13" s="36" customFormat="1" x14ac:dyDescent="0.25">
      <c r="D26" s="646"/>
      <c r="E26" s="644"/>
      <c r="F26" s="645"/>
      <c r="G26" s="646"/>
      <c r="H26" s="646"/>
      <c r="I26" s="647"/>
      <c r="J26" s="647"/>
      <c r="K26" s="55"/>
    </row>
    <row r="27" spans="1:13" s="36" customFormat="1" x14ac:dyDescent="0.25">
      <c r="K27" s="11"/>
      <c r="L27" s="11"/>
      <c r="M27" s="11"/>
    </row>
    <row r="28" spans="1:13" s="36" customFormat="1" x14ac:dyDescent="0.25">
      <c r="K28" s="11"/>
      <c r="L28" s="11"/>
      <c r="M28" s="11"/>
    </row>
    <row r="29" spans="1:13" x14ac:dyDescent="0.25">
      <c r="D29" s="648"/>
      <c r="E29" s="649"/>
      <c r="F29" s="650"/>
      <c r="G29" s="648"/>
      <c r="H29" s="648"/>
      <c r="I29" s="651"/>
      <c r="J29" s="651"/>
    </row>
    <row r="30" spans="1:13" x14ac:dyDescent="0.25">
      <c r="D30" s="648"/>
      <c r="E30" s="649"/>
      <c r="F30" s="650"/>
      <c r="G30" s="648"/>
      <c r="H30" s="648"/>
      <c r="I30" s="651"/>
      <c r="J30" s="651"/>
    </row>
  </sheetData>
  <sheetProtection algorithmName="SHA-512" hashValue="tlD38dYZCXOG95VhsO4EPE5cJ3KOtHVT0mzWNwlMW6Tf5gcL/PVMzte5APM3TJ2ShIGI0PUd8r+LudcC61Q5Rg==" saltValue="SvFa2Faqw7X3AwpejwXS2g==" spinCount="100000" sheet="1" objects="1" scenarios="1"/>
  <mergeCells count="5">
    <mergeCell ref="O11:Q11"/>
    <mergeCell ref="L1:N1"/>
    <mergeCell ref="A1:J1"/>
    <mergeCell ref="O1:P1"/>
    <mergeCell ref="O8:Q8"/>
  </mergeCells>
  <hyperlinks>
    <hyperlink ref="S6" location="'0.Ajuda'!A1" display="Ajuda" xr:uid="{00000000-0004-0000-1300-000000000000}"/>
    <hyperlink ref="S8" location="Home!A1" display="Home" xr:uid="{00000000-0004-0000-1300-000001000000}"/>
    <hyperlink ref="S10" location="'AP.2. Quadro de Despesa'!A1" display="Quadro de Despesa" xr:uid="{00000000-0004-0000-1300-000002000000}"/>
    <hyperlink ref="S12" location="'11. Resumo e Forma de Financ.'!A1" display="Resumo da Operação" xr:uid="{00000000-0004-0000-1300-000003000000}"/>
  </hyperlinks>
  <pageMargins left="0.7" right="0.7" top="0.75" bottom="0.75" header="0.3" footer="0.3"/>
  <pageSetup paperSize="9" scale="9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N24"/>
  <sheetViews>
    <sheetView workbookViewId="0">
      <selection activeCell="K15" sqref="K15"/>
    </sheetView>
  </sheetViews>
  <sheetFormatPr defaultRowHeight="15" x14ac:dyDescent="0.25"/>
  <cols>
    <col min="2" max="2" width="11.5703125" customWidth="1"/>
    <col min="3" max="3" width="44" bestFit="1" customWidth="1"/>
    <col min="4" max="4" width="4.42578125" customWidth="1"/>
    <col min="5" max="5" width="44" hidden="1" customWidth="1"/>
    <col min="6" max="6" width="3.7109375" customWidth="1"/>
    <col min="7" max="7" width="23.42578125" bestFit="1" customWidth="1"/>
  </cols>
  <sheetData>
    <row r="2" spans="1:14" x14ac:dyDescent="0.25">
      <c r="A2" s="771"/>
      <c r="B2" s="771"/>
      <c r="C2" s="771"/>
      <c r="D2" s="771"/>
      <c r="E2" s="771"/>
      <c r="F2" s="771"/>
      <c r="G2" s="771"/>
      <c r="H2" s="771"/>
      <c r="I2" s="771"/>
      <c r="J2" s="771"/>
      <c r="K2" s="771"/>
      <c r="L2" s="771"/>
      <c r="M2" s="771"/>
      <c r="N2" s="771"/>
    </row>
    <row r="3" spans="1:14" x14ac:dyDescent="0.25">
      <c r="A3" s="771"/>
      <c r="B3" s="771"/>
      <c r="C3" s="841" t="s">
        <v>506</v>
      </c>
      <c r="E3" s="841" t="s">
        <v>508</v>
      </c>
      <c r="F3" s="771"/>
      <c r="G3" s="841" t="s">
        <v>515</v>
      </c>
      <c r="H3" s="771"/>
      <c r="I3" s="771"/>
      <c r="J3" s="771"/>
      <c r="K3" s="771"/>
      <c r="L3" s="771"/>
      <c r="M3" s="771"/>
      <c r="N3" s="771"/>
    </row>
    <row r="4" spans="1:14" x14ac:dyDescent="0.25">
      <c r="A4" s="771"/>
      <c r="B4" s="771"/>
      <c r="C4" s="841" t="s">
        <v>643</v>
      </c>
      <c r="E4" s="841" t="s">
        <v>507</v>
      </c>
      <c r="F4" s="771"/>
      <c r="G4" s="841"/>
      <c r="H4" s="771"/>
      <c r="I4" s="771"/>
      <c r="J4" s="771"/>
      <c r="K4" s="771"/>
      <c r="L4" s="771"/>
      <c r="M4" s="771"/>
      <c r="N4" s="771"/>
    </row>
    <row r="5" spans="1:14" x14ac:dyDescent="0.25">
      <c r="A5" s="771"/>
      <c r="B5" s="771"/>
      <c r="C5" s="1383" t="s">
        <v>627</v>
      </c>
      <c r="E5" s="771" t="s">
        <v>509</v>
      </c>
      <c r="F5" s="771"/>
      <c r="G5" s="771" t="s">
        <v>516</v>
      </c>
      <c r="H5" s="771"/>
      <c r="I5" s="771"/>
      <c r="J5" s="771"/>
      <c r="K5" s="771"/>
      <c r="L5" s="771"/>
      <c r="M5" s="771"/>
      <c r="N5" s="771"/>
    </row>
    <row r="6" spans="1:14" x14ac:dyDescent="0.25">
      <c r="A6" s="771"/>
      <c r="B6" s="771"/>
      <c r="C6" s="1384" t="s">
        <v>628</v>
      </c>
      <c r="E6" s="771" t="s">
        <v>510</v>
      </c>
      <c r="F6" s="771"/>
      <c r="G6" s="771" t="s">
        <v>517</v>
      </c>
      <c r="H6" s="771"/>
      <c r="I6" s="771"/>
      <c r="J6" s="771"/>
      <c r="K6" s="771"/>
      <c r="L6" s="771"/>
      <c r="M6" s="771"/>
      <c r="N6" s="771"/>
    </row>
    <row r="7" spans="1:14" x14ac:dyDescent="0.25">
      <c r="A7" s="771"/>
      <c r="B7" s="771"/>
      <c r="C7" s="1385" t="s">
        <v>629</v>
      </c>
      <c r="E7" s="771" t="s">
        <v>511</v>
      </c>
      <c r="F7" s="771"/>
      <c r="G7" s="771" t="s">
        <v>518</v>
      </c>
      <c r="H7" s="771"/>
      <c r="I7" s="771"/>
      <c r="J7" s="771"/>
      <c r="K7" s="771"/>
      <c r="L7" s="771"/>
      <c r="M7" s="771"/>
      <c r="N7" s="771"/>
    </row>
    <row r="8" spans="1:14" x14ac:dyDescent="0.25">
      <c r="A8" s="771"/>
      <c r="B8" s="771"/>
      <c r="C8" s="1385" t="s">
        <v>630</v>
      </c>
      <c r="E8" s="771" t="s">
        <v>512</v>
      </c>
      <c r="F8" s="771"/>
      <c r="G8" s="771" t="s">
        <v>519</v>
      </c>
      <c r="H8" s="771"/>
      <c r="I8" s="771"/>
      <c r="J8" s="771"/>
      <c r="K8" s="771"/>
      <c r="L8" s="771"/>
      <c r="M8" s="771"/>
      <c r="N8" s="771"/>
    </row>
    <row r="9" spans="1:14" x14ac:dyDescent="0.25">
      <c r="A9" s="771"/>
      <c r="B9" s="771"/>
      <c r="C9" s="1385" t="s">
        <v>631</v>
      </c>
      <c r="E9" s="771" t="s">
        <v>513</v>
      </c>
      <c r="F9" s="771"/>
      <c r="G9" s="771"/>
      <c r="H9" s="771"/>
      <c r="I9" s="771"/>
      <c r="J9" s="771"/>
      <c r="K9" s="771"/>
      <c r="L9" s="771"/>
      <c r="M9" s="771"/>
      <c r="N9" s="771"/>
    </row>
    <row r="10" spans="1:14" x14ac:dyDescent="0.25">
      <c r="A10" s="771"/>
      <c r="B10" s="771"/>
      <c r="C10" s="1385" t="s">
        <v>632</v>
      </c>
      <c r="E10" s="771" t="s">
        <v>514</v>
      </c>
      <c r="F10" s="771"/>
      <c r="G10" s="771"/>
      <c r="H10" s="771"/>
      <c r="I10" s="771"/>
      <c r="J10" s="771"/>
      <c r="K10" s="771"/>
      <c r="L10" s="771"/>
      <c r="M10" s="771"/>
      <c r="N10" s="771"/>
    </row>
    <row r="11" spans="1:14" x14ac:dyDescent="0.25">
      <c r="A11" s="771"/>
      <c r="B11" s="771"/>
      <c r="C11" s="1385" t="s">
        <v>633</v>
      </c>
      <c r="E11" s="771"/>
      <c r="F11" s="771"/>
      <c r="G11" s="771"/>
      <c r="H11" s="771"/>
      <c r="I11" s="771"/>
      <c r="J11" s="771"/>
      <c r="K11" s="771"/>
      <c r="L11" s="771"/>
      <c r="M11" s="771"/>
      <c r="N11" s="771"/>
    </row>
    <row r="12" spans="1:14" x14ac:dyDescent="0.25">
      <c r="A12" s="771"/>
      <c r="B12" s="771"/>
      <c r="C12" s="1385" t="s">
        <v>634</v>
      </c>
      <c r="E12" s="771"/>
      <c r="F12" s="771"/>
      <c r="G12" s="771"/>
      <c r="H12" s="771"/>
      <c r="I12" s="771"/>
      <c r="J12" s="771"/>
      <c r="K12" s="771"/>
      <c r="L12" s="771"/>
      <c r="M12" s="771"/>
      <c r="N12" s="771"/>
    </row>
    <row r="13" spans="1:14" x14ac:dyDescent="0.25">
      <c r="A13" s="771"/>
      <c r="B13" s="771"/>
      <c r="C13" s="1385" t="s">
        <v>635</v>
      </c>
      <c r="E13" s="771"/>
      <c r="F13" s="771"/>
      <c r="G13" s="771"/>
      <c r="H13" s="771"/>
      <c r="I13" s="771"/>
      <c r="J13" s="771"/>
      <c r="K13" s="771"/>
      <c r="L13" s="771"/>
      <c r="M13" s="771"/>
      <c r="N13" s="771"/>
    </row>
    <row r="14" spans="1:14" x14ac:dyDescent="0.25">
      <c r="A14" s="771"/>
      <c r="B14" s="771"/>
      <c r="C14" s="1385" t="s">
        <v>636</v>
      </c>
      <c r="E14" s="771"/>
      <c r="F14" s="771"/>
      <c r="G14" s="771"/>
      <c r="H14" s="771"/>
      <c r="I14" s="771"/>
      <c r="J14" s="771"/>
      <c r="K14" s="771"/>
      <c r="L14" s="771"/>
      <c r="M14" s="771"/>
      <c r="N14" s="771"/>
    </row>
    <row r="15" spans="1:14" x14ac:dyDescent="0.25">
      <c r="A15" s="771"/>
      <c r="B15" s="771"/>
      <c r="C15" s="1385" t="s">
        <v>637</v>
      </c>
      <c r="E15" s="771"/>
      <c r="F15" s="771"/>
      <c r="G15" s="771"/>
      <c r="H15" s="771"/>
      <c r="I15" s="771"/>
      <c r="J15" s="771"/>
      <c r="K15" s="771"/>
      <c r="L15" s="771"/>
      <c r="M15" s="771"/>
      <c r="N15" s="771"/>
    </row>
    <row r="16" spans="1:14" x14ac:dyDescent="0.25">
      <c r="A16" s="771"/>
      <c r="B16" s="771"/>
      <c r="C16" s="1385" t="s">
        <v>638</v>
      </c>
      <c r="E16" s="771"/>
      <c r="F16" s="771"/>
      <c r="G16" s="771"/>
      <c r="H16" s="771"/>
      <c r="I16" s="771"/>
      <c r="J16" s="771"/>
      <c r="K16" s="771"/>
      <c r="L16" s="771"/>
      <c r="M16" s="771"/>
      <c r="N16" s="771"/>
    </row>
    <row r="17" spans="1:14" x14ac:dyDescent="0.25">
      <c r="A17" s="771"/>
      <c r="B17" s="771"/>
      <c r="C17" s="771"/>
      <c r="D17" s="771"/>
      <c r="E17" s="771"/>
      <c r="F17" s="771"/>
      <c r="G17" s="771"/>
      <c r="H17" s="771"/>
      <c r="I17" s="771"/>
      <c r="J17" s="771"/>
      <c r="K17" s="771"/>
      <c r="L17" s="771"/>
      <c r="M17" s="771"/>
      <c r="N17" s="771"/>
    </row>
    <row r="18" spans="1:14" x14ac:dyDescent="0.25">
      <c r="A18" s="771"/>
      <c r="B18" s="771"/>
      <c r="C18" s="771"/>
      <c r="D18" s="771"/>
      <c r="E18" s="771"/>
      <c r="F18" s="771"/>
      <c r="G18" s="771"/>
      <c r="H18" s="771"/>
      <c r="I18" s="771"/>
      <c r="J18" s="771"/>
      <c r="K18" s="771"/>
      <c r="L18" s="771"/>
      <c r="M18" s="771"/>
      <c r="N18" s="771"/>
    </row>
    <row r="19" spans="1:14" x14ac:dyDescent="0.25">
      <c r="A19" s="771"/>
      <c r="B19" s="771"/>
      <c r="C19" s="771"/>
      <c r="D19" s="771"/>
      <c r="E19" s="771"/>
      <c r="F19" s="771"/>
      <c r="G19" s="771"/>
      <c r="H19" s="771"/>
      <c r="I19" s="771"/>
      <c r="J19" s="771"/>
      <c r="K19" s="771"/>
      <c r="L19" s="771"/>
      <c r="M19" s="771"/>
      <c r="N19" s="771"/>
    </row>
    <row r="20" spans="1:14" x14ac:dyDescent="0.25">
      <c r="A20" s="771"/>
      <c r="B20" s="848">
        <v>42928</v>
      </c>
      <c r="C20" s="771" t="s">
        <v>523</v>
      </c>
      <c r="D20" s="771"/>
      <c r="E20" s="771"/>
      <c r="F20" s="771"/>
      <c r="G20" s="771"/>
      <c r="H20" s="771"/>
      <c r="I20" s="771"/>
      <c r="J20" s="771"/>
      <c r="K20" s="771"/>
      <c r="L20" s="771"/>
      <c r="M20" s="771"/>
      <c r="N20" s="771"/>
    </row>
    <row r="21" spans="1:14" x14ac:dyDescent="0.25">
      <c r="A21" s="771"/>
      <c r="B21" s="848">
        <v>44742</v>
      </c>
      <c r="C21" s="771" t="s">
        <v>524</v>
      </c>
      <c r="D21" s="771"/>
      <c r="E21" s="771"/>
      <c r="F21" s="771"/>
      <c r="G21" s="771"/>
      <c r="H21" s="771"/>
      <c r="I21" s="771"/>
      <c r="J21" s="771"/>
      <c r="K21" s="771"/>
      <c r="L21" s="771"/>
      <c r="M21" s="771"/>
      <c r="N21" s="771"/>
    </row>
    <row r="22" spans="1:14" x14ac:dyDescent="0.25">
      <c r="A22" s="771"/>
      <c r="B22" s="771"/>
      <c r="C22" s="771"/>
      <c r="D22" s="771"/>
      <c r="E22" s="771"/>
      <c r="F22" s="771"/>
      <c r="G22" s="771"/>
      <c r="H22" s="771"/>
      <c r="I22" s="771"/>
      <c r="J22" s="771"/>
      <c r="K22" s="771"/>
      <c r="L22" s="771"/>
      <c r="M22" s="771"/>
      <c r="N22" s="771"/>
    </row>
    <row r="23" spans="1:14" x14ac:dyDescent="0.25">
      <c r="A23" s="771"/>
      <c r="B23" s="771"/>
      <c r="C23" s="771"/>
      <c r="D23" s="771"/>
      <c r="E23" s="771"/>
      <c r="F23" s="771"/>
      <c r="G23" s="771"/>
      <c r="H23" s="771"/>
      <c r="I23" s="771"/>
      <c r="J23" s="771"/>
      <c r="K23" s="771"/>
      <c r="L23" s="771"/>
      <c r="M23" s="771"/>
      <c r="N23" s="771"/>
    </row>
    <row r="24" spans="1:14" x14ac:dyDescent="0.25">
      <c r="A24" s="771"/>
      <c r="B24" s="771"/>
      <c r="C24" s="771"/>
      <c r="D24" s="771"/>
      <c r="E24" s="771"/>
      <c r="F24" s="771"/>
      <c r="G24" s="771"/>
      <c r="H24" s="771"/>
      <c r="I24" s="771"/>
      <c r="J24" s="771"/>
      <c r="K24" s="771"/>
      <c r="L24" s="771"/>
      <c r="M24" s="771"/>
      <c r="N24" s="77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pageSetUpPr fitToPage="1"/>
  </sheetPr>
  <dimension ref="B1:W82"/>
  <sheetViews>
    <sheetView showGridLines="0" zoomScale="70" zoomScaleNormal="70" workbookViewId="0"/>
  </sheetViews>
  <sheetFormatPr defaultColWidth="9.140625" defaultRowHeight="15" x14ac:dyDescent="0.25"/>
  <cols>
    <col min="1" max="1" width="9.140625" style="3"/>
    <col min="2" max="2" width="11" style="1" customWidth="1"/>
    <col min="3" max="3" width="49.5703125" style="2" customWidth="1"/>
    <col min="4" max="4" width="37.7109375" style="3" bestFit="1" customWidth="1"/>
    <col min="5" max="6" width="20.5703125" style="3" customWidth="1"/>
    <col min="7" max="7" width="27.28515625" style="3" customWidth="1"/>
    <col min="8" max="8" width="32.85546875" style="3" customWidth="1"/>
    <col min="9" max="9" width="38" style="3" customWidth="1"/>
    <col min="10" max="10" width="30.42578125" style="3" customWidth="1"/>
    <col min="11" max="11" width="29.42578125" style="3" customWidth="1"/>
    <col min="12" max="12" width="9.5703125" style="3" customWidth="1"/>
    <col min="13" max="13" width="15.5703125" style="3" customWidth="1"/>
    <col min="14" max="14" width="16.140625" style="3" customWidth="1"/>
    <col min="15" max="15" width="18.5703125" style="3" customWidth="1"/>
    <col min="16" max="16" width="18" style="3" customWidth="1"/>
    <col min="17" max="17" width="11.85546875" style="3" customWidth="1"/>
    <col min="18" max="18" width="18.5703125" style="3" customWidth="1"/>
    <col min="19" max="19" width="18.28515625" style="3" customWidth="1"/>
    <col min="20" max="20" width="11.140625" style="3" customWidth="1"/>
    <col min="21" max="22" width="8.7109375" style="4"/>
    <col min="23" max="23" width="12.85546875" style="3" bestFit="1" customWidth="1"/>
    <col min="24" max="16384" width="9.140625" style="3"/>
  </cols>
  <sheetData>
    <row r="1" spans="2:23" ht="23.25" customHeight="1" x14ac:dyDescent="0.25">
      <c r="B1" s="2"/>
    </row>
    <row r="2" spans="2:23" ht="34.5" customHeight="1" x14ac:dyDescent="0.25">
      <c r="B2" s="1081"/>
      <c r="C2" s="877" t="s">
        <v>542</v>
      </c>
      <c r="G2" s="867" t="s">
        <v>359</v>
      </c>
      <c r="I2" s="868" t="s">
        <v>562</v>
      </c>
    </row>
    <row r="3" spans="2:23" x14ac:dyDescent="0.25">
      <c r="B3" s="634"/>
    </row>
    <row r="4" spans="2:23" ht="15.75" thickBot="1" x14ac:dyDescent="0.3">
      <c r="B4" s="634"/>
    </row>
    <row r="5" spans="2:23" x14ac:dyDescent="0.25">
      <c r="B5" s="5"/>
      <c r="C5" s="6"/>
      <c r="D5" s="7"/>
      <c r="E5" s="7"/>
      <c r="F5" s="7"/>
      <c r="G5" s="7"/>
      <c r="H5" s="7"/>
      <c r="I5" s="8"/>
    </row>
    <row r="6" spans="2:23" x14ac:dyDescent="0.25">
      <c r="B6" s="9"/>
      <c r="C6" s="14"/>
      <c r="D6" s="11"/>
      <c r="E6" s="11"/>
      <c r="F6" s="11"/>
      <c r="G6" s="11"/>
      <c r="H6" s="11"/>
      <c r="I6" s="12"/>
    </row>
    <row r="7" spans="2:23" x14ac:dyDescent="0.25">
      <c r="B7" s="9"/>
      <c r="C7" s="14"/>
      <c r="D7" s="11"/>
      <c r="E7" s="11"/>
      <c r="F7" s="11"/>
      <c r="G7" s="11"/>
      <c r="H7" s="11"/>
      <c r="I7" s="12"/>
    </row>
    <row r="8" spans="2:23" x14ac:dyDescent="0.25">
      <c r="B8" s="9"/>
      <c r="C8" s="14"/>
      <c r="D8" s="11"/>
      <c r="E8" s="11"/>
      <c r="F8" s="11"/>
      <c r="G8" s="11"/>
      <c r="H8" s="11"/>
      <c r="I8" s="12"/>
    </row>
    <row r="9" spans="2:23" ht="18" customHeight="1" x14ac:dyDescent="0.25">
      <c r="B9" s="15"/>
      <c r="C9" s="417" t="s">
        <v>238</v>
      </c>
      <c r="D9" s="11"/>
      <c r="E9" s="11"/>
      <c r="F9" s="11"/>
      <c r="G9" s="11"/>
      <c r="H9" s="11"/>
      <c r="I9" s="12"/>
    </row>
    <row r="10" spans="2:23" ht="19.5" customHeight="1" x14ac:dyDescent="0.25">
      <c r="B10" s="15"/>
      <c r="C10" s="721" t="s">
        <v>269</v>
      </c>
      <c r="D10" s="1541" t="s">
        <v>277</v>
      </c>
      <c r="E10" s="1542"/>
      <c r="F10" s="1543"/>
      <c r="G10" s="11"/>
      <c r="H10" s="11"/>
      <c r="I10" s="12"/>
    </row>
    <row r="11" spans="2:23" ht="19.5" customHeight="1" x14ac:dyDescent="0.25">
      <c r="B11" s="15"/>
      <c r="C11" s="721" t="s">
        <v>271</v>
      </c>
      <c r="D11" s="1552"/>
      <c r="E11" s="1553"/>
      <c r="F11" s="1553"/>
      <c r="G11" s="1553"/>
      <c r="H11" s="1554"/>
      <c r="I11" s="12"/>
    </row>
    <row r="12" spans="2:23" s="467" customFormat="1" ht="19.5" customHeight="1" x14ac:dyDescent="0.25">
      <c r="B12" s="449"/>
      <c r="C12" s="721" t="s">
        <v>270</v>
      </c>
      <c r="D12" s="1552"/>
      <c r="E12" s="1553"/>
      <c r="F12" s="1553"/>
      <c r="G12" s="1553"/>
      <c r="H12" s="1554"/>
      <c r="I12" s="450"/>
      <c r="J12" s="526"/>
      <c r="K12" s="526"/>
      <c r="L12" s="526"/>
      <c r="M12" s="526"/>
      <c r="N12" s="526"/>
      <c r="O12" s="526"/>
      <c r="P12" s="527"/>
    </row>
    <row r="13" spans="2:23" s="467" customFormat="1" ht="24.75" customHeight="1" x14ac:dyDescent="0.25">
      <c r="B13" s="449"/>
      <c r="C13" s="493" t="s">
        <v>156</v>
      </c>
      <c r="D13" s="494" t="s">
        <v>239</v>
      </c>
      <c r="E13" s="453"/>
      <c r="F13" s="454"/>
      <c r="G13" s="454"/>
      <c r="H13" s="455"/>
      <c r="I13" s="456"/>
      <c r="J13" s="528"/>
      <c r="K13" s="528"/>
      <c r="L13" s="528"/>
      <c r="M13" s="528"/>
      <c r="N13" s="528"/>
      <c r="O13" s="455"/>
      <c r="P13" s="529"/>
    </row>
    <row r="14" spans="2:23" s="467" customFormat="1" ht="30.75" customHeight="1" x14ac:dyDescent="0.2">
      <c r="B14" s="449"/>
      <c r="C14" s="451" t="s">
        <v>157</v>
      </c>
      <c r="D14" s="1544" t="s">
        <v>240</v>
      </c>
      <c r="E14" s="1544"/>
      <c r="F14" s="1544"/>
      <c r="G14" s="1544"/>
      <c r="H14" s="1544"/>
      <c r="I14" s="1545"/>
      <c r="J14" s="530"/>
      <c r="K14" s="530"/>
      <c r="L14" s="531"/>
      <c r="M14" s="532"/>
      <c r="N14" s="532"/>
      <c r="O14" s="533"/>
      <c r="P14" s="534"/>
      <c r="Q14" s="467" t="s">
        <v>158</v>
      </c>
    </row>
    <row r="15" spans="2:23" s="467" customFormat="1" x14ac:dyDescent="0.25">
      <c r="B15" s="449"/>
      <c r="C15" s="451" t="s">
        <v>212</v>
      </c>
      <c r="D15" s="452" t="s">
        <v>241</v>
      </c>
      <c r="E15" s="453"/>
      <c r="F15" s="458"/>
      <c r="G15" s="458"/>
      <c r="H15" s="458"/>
      <c r="I15" s="459"/>
      <c r="J15" s="535"/>
      <c r="K15" s="535"/>
      <c r="L15" s="535"/>
      <c r="M15" s="535"/>
      <c r="N15" s="535"/>
      <c r="O15" s="535"/>
      <c r="P15" s="536"/>
      <c r="Q15" s="467" t="s">
        <v>159</v>
      </c>
      <c r="R15" s="536"/>
      <c r="S15" s="536"/>
      <c r="T15" s="536"/>
      <c r="U15" s="536"/>
      <c r="V15" s="536"/>
      <c r="W15" s="536"/>
    </row>
    <row r="16" spans="2:23" s="467" customFormat="1" x14ac:dyDescent="0.25">
      <c r="B16" s="449"/>
      <c r="C16" s="460" t="s">
        <v>160</v>
      </c>
      <c r="D16" s="461" t="s">
        <v>242</v>
      </c>
      <c r="E16" s="453"/>
      <c r="F16" s="454"/>
      <c r="G16" s="454"/>
      <c r="H16" s="462"/>
      <c r="I16" s="457"/>
      <c r="J16" s="530"/>
      <c r="K16" s="530"/>
      <c r="L16" s="531"/>
      <c r="M16" s="537"/>
      <c r="N16" s="537"/>
      <c r="O16" s="454"/>
      <c r="P16" s="331"/>
    </row>
    <row r="17" spans="2:22" s="467" customFormat="1" ht="4.5" customHeight="1" x14ac:dyDescent="0.25">
      <c r="B17" s="449"/>
      <c r="C17" s="463"/>
      <c r="D17" s="464"/>
      <c r="E17" s="464"/>
      <c r="F17" s="465"/>
      <c r="G17" s="465"/>
      <c r="H17" s="465"/>
      <c r="I17" s="466"/>
      <c r="J17" s="465"/>
      <c r="K17" s="465"/>
      <c r="L17" s="465"/>
    </row>
    <row r="18" spans="2:22" s="467" customFormat="1" ht="19.5" customHeight="1" x14ac:dyDescent="0.2">
      <c r="B18" s="449"/>
      <c r="C18" s="460" t="s">
        <v>161</v>
      </c>
      <c r="D18" s="1569" t="s">
        <v>568</v>
      </c>
      <c r="E18" s="1570"/>
      <c r="F18" s="1571"/>
      <c r="G18" s="859" t="s">
        <v>402</v>
      </c>
      <c r="H18" s="876" t="s">
        <v>87</v>
      </c>
      <c r="I18" s="468"/>
      <c r="J18" s="1555"/>
      <c r="K18" s="1555"/>
      <c r="N18" s="538"/>
      <c r="O18" s="538"/>
    </row>
    <row r="19" spans="2:22" s="467" customFormat="1" ht="15.75" thickBot="1" x14ac:dyDescent="0.3">
      <c r="B19" s="469"/>
      <c r="C19" s="470"/>
      <c r="D19" s="471"/>
      <c r="E19" s="471"/>
      <c r="F19" s="472"/>
      <c r="G19" s="472"/>
      <c r="H19" s="473"/>
      <c r="I19" s="474"/>
      <c r="J19" s="539"/>
      <c r="K19" s="539"/>
      <c r="N19" s="538"/>
      <c r="O19" s="538"/>
    </row>
    <row r="20" spans="2:22" ht="15.75" thickBot="1" x14ac:dyDescent="0.3">
      <c r="B20" s="852"/>
      <c r="C20" s="853"/>
      <c r="D20" s="854"/>
      <c r="E20" s="854"/>
      <c r="F20" s="854"/>
      <c r="G20" s="854"/>
      <c r="H20" s="854"/>
      <c r="I20" s="854"/>
    </row>
    <row r="21" spans="2:22" ht="29.25" customHeight="1" x14ac:dyDescent="0.25">
      <c r="B21" s="1563" t="s">
        <v>392</v>
      </c>
      <c r="C21" s="1564"/>
      <c r="D21" s="1564"/>
      <c r="E21" s="1564"/>
      <c r="F21" s="1564"/>
      <c r="G21" s="1564"/>
      <c r="H21" s="1564"/>
      <c r="I21" s="1565"/>
    </row>
    <row r="22" spans="2:22" ht="29.25" customHeight="1" thickBot="1" x14ac:dyDescent="0.3">
      <c r="B22" s="1566"/>
      <c r="C22" s="1567"/>
      <c r="D22" s="1567"/>
      <c r="E22" s="1567"/>
      <c r="F22" s="1567"/>
      <c r="G22" s="1567"/>
      <c r="H22" s="1567"/>
      <c r="I22" s="1568"/>
    </row>
    <row r="23" spans="2:22" ht="15.75" thickBot="1" x14ac:dyDescent="0.3">
      <c r="B23" s="852"/>
      <c r="C23" s="853"/>
      <c r="D23" s="854"/>
      <c r="E23" s="854"/>
      <c r="F23" s="854"/>
      <c r="G23" s="854"/>
      <c r="H23" s="854"/>
      <c r="I23" s="854"/>
    </row>
    <row r="24" spans="2:22" ht="18" customHeight="1" x14ac:dyDescent="0.25">
      <c r="B24" s="5"/>
      <c r="C24" s="6"/>
      <c r="D24" s="7"/>
      <c r="E24" s="7"/>
      <c r="F24" s="7"/>
      <c r="G24" s="7"/>
      <c r="H24" s="7"/>
      <c r="I24" s="8"/>
      <c r="U24" s="3"/>
      <c r="V24" s="3"/>
    </row>
    <row r="25" spans="2:22" ht="18" customHeight="1" x14ac:dyDescent="0.25">
      <c r="B25" s="9"/>
      <c r="C25" s="838" t="s">
        <v>7</v>
      </c>
      <c r="D25" s="11"/>
      <c r="E25" s="11"/>
      <c r="F25" s="11"/>
      <c r="G25" s="11"/>
      <c r="H25" s="11"/>
      <c r="I25" s="12"/>
      <c r="U25" s="3"/>
      <c r="V25" s="3"/>
    </row>
    <row r="26" spans="2:22" ht="18" customHeight="1" x14ac:dyDescent="0.25">
      <c r="B26" s="9"/>
      <c r="C26" s="14"/>
      <c r="D26" s="11"/>
      <c r="E26" s="11"/>
      <c r="F26" s="11"/>
      <c r="G26" s="11"/>
      <c r="H26" s="11"/>
      <c r="I26" s="12"/>
    </row>
    <row r="27" spans="2:22" ht="18" customHeight="1" x14ac:dyDescent="0.25">
      <c r="B27" s="15"/>
      <c r="C27" s="1562" t="s">
        <v>296</v>
      </c>
      <c r="D27" s="1562"/>
      <c r="E27" s="1562"/>
      <c r="F27" s="1562"/>
      <c r="G27" s="1562"/>
      <c r="H27" s="1562"/>
      <c r="I27" s="12"/>
      <c r="U27" s="3"/>
      <c r="V27" s="3"/>
    </row>
    <row r="28" spans="2:22" ht="18" customHeight="1" x14ac:dyDescent="0.25">
      <c r="B28" s="15"/>
      <c r="C28" s="16" t="s">
        <v>150</v>
      </c>
      <c r="D28" s="1549"/>
      <c r="E28" s="1550"/>
      <c r="F28" s="1550"/>
      <c r="G28" s="1550"/>
      <c r="H28" s="1551"/>
      <c r="I28" s="12"/>
      <c r="U28" s="3"/>
      <c r="V28" s="3"/>
    </row>
    <row r="29" spans="2:22" ht="18" customHeight="1" x14ac:dyDescent="0.25">
      <c r="B29" s="15"/>
      <c r="C29" s="352" t="s">
        <v>46</v>
      </c>
      <c r="D29" s="720"/>
      <c r="E29" s="722"/>
      <c r="F29" s="722"/>
      <c r="G29" s="722"/>
      <c r="H29" s="722"/>
      <c r="I29" s="12"/>
      <c r="U29" s="3"/>
      <c r="V29" s="3"/>
    </row>
    <row r="30" spans="2:22" ht="18" customHeight="1" x14ac:dyDescent="0.25">
      <c r="B30" s="15"/>
      <c r="C30" s="352" t="s">
        <v>47</v>
      </c>
      <c r="D30" s="720"/>
      <c r="E30" s="722"/>
      <c r="F30" s="722"/>
      <c r="G30" s="722"/>
      <c r="H30" s="722"/>
      <c r="I30" s="12"/>
      <c r="U30" s="3"/>
      <c r="V30" s="3"/>
    </row>
    <row r="31" spans="2:22" ht="18" customHeight="1" x14ac:dyDescent="0.25">
      <c r="B31" s="15"/>
      <c r="C31" s="550" t="s">
        <v>278</v>
      </c>
      <c r="D31" s="720"/>
      <c r="E31" s="722"/>
      <c r="F31" s="722"/>
      <c r="G31" s="722"/>
      <c r="H31" s="722"/>
      <c r="I31" s="12"/>
      <c r="U31" s="3"/>
      <c r="V31" s="3"/>
    </row>
    <row r="32" spans="2:22" ht="18" customHeight="1" x14ac:dyDescent="0.25">
      <c r="B32" s="15"/>
      <c r="C32" s="550" t="s">
        <v>279</v>
      </c>
      <c r="D32" s="720"/>
      <c r="E32" s="722"/>
      <c r="F32" s="722"/>
      <c r="G32" s="722"/>
      <c r="H32" s="722"/>
      <c r="I32" s="12"/>
      <c r="U32" s="3"/>
      <c r="V32" s="3"/>
    </row>
    <row r="33" spans="2:22" ht="18" customHeight="1" x14ac:dyDescent="0.25">
      <c r="B33" s="15"/>
      <c r="C33" s="352"/>
      <c r="D33" s="11"/>
      <c r="E33" s="11"/>
      <c r="F33" s="11"/>
      <c r="G33" s="11"/>
      <c r="H33" s="11"/>
      <c r="I33" s="12"/>
      <c r="U33" s="3"/>
      <c r="V33" s="3"/>
    </row>
    <row r="34" spans="2:22" ht="18" customHeight="1" x14ac:dyDescent="0.25">
      <c r="B34" s="15"/>
      <c r="C34" s="1562" t="s">
        <v>184</v>
      </c>
      <c r="D34" s="1562"/>
      <c r="E34" s="1562"/>
      <c r="F34" s="1562"/>
      <c r="G34" s="1562"/>
      <c r="H34" s="1562"/>
      <c r="I34" s="12"/>
      <c r="U34" s="3"/>
      <c r="V34" s="3"/>
    </row>
    <row r="35" spans="2:22" ht="33.75" customHeight="1" x14ac:dyDescent="0.25">
      <c r="B35" s="15"/>
      <c r="C35" s="352" t="s">
        <v>384</v>
      </c>
      <c r="D35" s="351"/>
      <c r="E35" s="1546" t="s">
        <v>385</v>
      </c>
      <c r="F35" s="1547"/>
      <c r="G35" s="1548"/>
      <c r="H35" s="694"/>
      <c r="I35" s="12"/>
      <c r="U35" s="3"/>
      <c r="V35" s="3"/>
    </row>
    <row r="36" spans="2:22" ht="18" customHeight="1" x14ac:dyDescent="0.25">
      <c r="B36" s="15"/>
      <c r="C36" s="352" t="s">
        <v>48</v>
      </c>
      <c r="D36" s="354"/>
      <c r="E36" s="695"/>
      <c r="F36" s="696"/>
      <c r="G36" s="697" t="s">
        <v>383</v>
      </c>
      <c r="H36" s="693"/>
      <c r="I36" s="12"/>
      <c r="U36" s="3"/>
      <c r="V36" s="3"/>
    </row>
    <row r="37" spans="2:22" ht="18" customHeight="1" x14ac:dyDescent="0.25">
      <c r="B37" s="15"/>
      <c r="C37" s="352" t="s">
        <v>56</v>
      </c>
      <c r="D37" s="354"/>
      <c r="E37" s="695"/>
      <c r="F37" s="696"/>
      <c r="G37" s="697" t="s">
        <v>48</v>
      </c>
      <c r="H37" s="354"/>
      <c r="I37" s="12"/>
      <c r="U37" s="3"/>
      <c r="V37" s="3"/>
    </row>
    <row r="38" spans="2:22" ht="18" customHeight="1" x14ac:dyDescent="0.25">
      <c r="B38" s="15"/>
      <c r="C38" s="352" t="s">
        <v>297</v>
      </c>
      <c r="D38" s="545"/>
      <c r="E38" s="695"/>
      <c r="F38" s="696"/>
      <c r="G38" s="697" t="s">
        <v>56</v>
      </c>
      <c r="H38" s="354"/>
      <c r="I38" s="12"/>
      <c r="U38" s="3"/>
      <c r="V38" s="3"/>
    </row>
    <row r="39" spans="2:22" ht="18" customHeight="1" x14ac:dyDescent="0.25">
      <c r="B39" s="15"/>
      <c r="C39" s="352"/>
      <c r="D39" s="11"/>
      <c r="E39" s="11"/>
      <c r="G39" s="11"/>
      <c r="H39" s="11"/>
      <c r="I39" s="12"/>
      <c r="U39" s="3"/>
      <c r="V39" s="3"/>
    </row>
    <row r="40" spans="2:22" ht="18" customHeight="1" x14ac:dyDescent="0.25">
      <c r="B40" s="15"/>
      <c r="C40" s="1562" t="s">
        <v>395</v>
      </c>
      <c r="D40" s="1562"/>
      <c r="E40" s="1562"/>
      <c r="F40" s="1562"/>
      <c r="G40" s="1562"/>
      <c r="H40" s="1562"/>
      <c r="I40" s="12"/>
      <c r="U40" s="3"/>
      <c r="V40" s="3"/>
    </row>
    <row r="41" spans="2:22" ht="18" customHeight="1" x14ac:dyDescent="0.25">
      <c r="B41" s="15"/>
      <c r="C41" s="352" t="s">
        <v>49</v>
      </c>
      <c r="D41" s="277"/>
      <c r="E41" s="11"/>
      <c r="F41" s="11"/>
      <c r="G41" s="11"/>
      <c r="H41" s="11"/>
      <c r="I41" s="12"/>
      <c r="U41" s="3"/>
      <c r="V41" s="3"/>
    </row>
    <row r="42" spans="2:22" ht="18" customHeight="1" x14ac:dyDescent="0.25">
      <c r="B42" s="15"/>
      <c r="C42" s="352" t="s">
        <v>117</v>
      </c>
      <c r="D42" s="546"/>
      <c r="E42" s="11"/>
      <c r="F42" s="11"/>
      <c r="G42" s="11"/>
      <c r="H42" s="11"/>
      <c r="I42" s="12"/>
      <c r="U42" s="3"/>
      <c r="V42" s="3"/>
    </row>
    <row r="43" spans="2:22" x14ac:dyDescent="0.25">
      <c r="B43" s="15"/>
      <c r="C43" s="352"/>
      <c r="D43" s="11"/>
      <c r="E43" s="586"/>
      <c r="F43" s="1556" t="s">
        <v>134</v>
      </c>
      <c r="G43" s="1556"/>
      <c r="H43" s="1556"/>
      <c r="I43" s="12"/>
      <c r="U43" s="3"/>
      <c r="V43" s="3"/>
    </row>
    <row r="44" spans="2:22" ht="45" customHeight="1" x14ac:dyDescent="0.25">
      <c r="B44" s="15"/>
      <c r="C44" s="17" t="s">
        <v>8</v>
      </c>
      <c r="D44" s="18" t="s">
        <v>91</v>
      </c>
      <c r="E44" s="18" t="s">
        <v>53</v>
      </c>
      <c r="F44" s="540" t="s">
        <v>360</v>
      </c>
      <c r="G44" s="540" t="s">
        <v>360</v>
      </c>
      <c r="H44" s="540" t="s">
        <v>360</v>
      </c>
      <c r="I44" s="12"/>
      <c r="U44" s="3"/>
      <c r="V44" s="3"/>
    </row>
    <row r="45" spans="2:22" ht="18" customHeight="1" x14ac:dyDescent="0.25">
      <c r="B45" s="15"/>
      <c r="C45" s="352" t="s">
        <v>173</v>
      </c>
      <c r="D45" s="444"/>
      <c r="E45" s="444"/>
      <c r="F45" s="444"/>
      <c r="G45" s="444"/>
      <c r="H45" s="444"/>
      <c r="I45" s="12"/>
      <c r="U45" s="3"/>
      <c r="V45" s="3"/>
    </row>
    <row r="46" spans="2:22" ht="18" customHeight="1" x14ac:dyDescent="0.25">
      <c r="B46" s="15"/>
      <c r="C46" s="718" t="s">
        <v>390</v>
      </c>
      <c r="D46" s="1559">
        <f>+SUM(D45:H45)</f>
        <v>0</v>
      </c>
      <c r="E46" s="1560"/>
      <c r="F46" s="1560"/>
      <c r="G46" s="1560"/>
      <c r="H46" s="1561"/>
      <c r="I46" s="12"/>
      <c r="U46" s="3"/>
      <c r="V46" s="3"/>
    </row>
    <row r="47" spans="2:22" ht="18" customHeight="1" x14ac:dyDescent="0.25">
      <c r="B47" s="15"/>
      <c r="C47" s="718" t="s">
        <v>391</v>
      </c>
      <c r="D47" s="1559">
        <f>IF(D46="",0,(VLOOKUP(D44,'AP.8. Fatores de conversão'!A5:J13,3,FALSE)*D45)+(VLOOKUP(E44,'AP.8. Fatores de conversão'!A5:J13,3,FALSE)*E45)+(VLOOKUP(F44,'AP.8. Fatores de conversão'!A5:J13,3,FALSE)*F45)+(VLOOKUP(G44,'AP.8. Fatores de conversão'!A5:J13,3,FALSE)*G45)+(VLOOKUP(H44,'AP.8. Fatores de conversão'!A5:J13,3,FALSE)*H45))</f>
        <v>0</v>
      </c>
      <c r="E47" s="1560"/>
      <c r="F47" s="1560"/>
      <c r="G47" s="1560"/>
      <c r="H47" s="1561"/>
      <c r="I47" s="12"/>
      <c r="U47" s="3"/>
      <c r="V47" s="3"/>
    </row>
    <row r="48" spans="2:22" ht="18" customHeight="1" x14ac:dyDescent="0.25">
      <c r="B48" s="15"/>
      <c r="C48" s="353" t="s">
        <v>172</v>
      </c>
      <c r="D48" s="1559">
        <f>D47*0.000086</f>
        <v>0</v>
      </c>
      <c r="E48" s="1560"/>
      <c r="F48" s="1560"/>
      <c r="G48" s="1560"/>
      <c r="H48" s="1561"/>
      <c r="I48" s="12"/>
      <c r="U48" s="3"/>
      <c r="V48" s="3"/>
    </row>
    <row r="49" spans="2:22" ht="45" customHeight="1" x14ac:dyDescent="0.25">
      <c r="B49" s="15"/>
      <c r="C49" s="17" t="s">
        <v>8</v>
      </c>
      <c r="D49" s="18" t="str">
        <f>+D44</f>
        <v>Energia Elétrica</v>
      </c>
      <c r="E49" s="18" t="str">
        <f>IF(E44="","",E44)</f>
        <v>Gás Natural</v>
      </c>
      <c r="F49" s="18" t="str">
        <f t="shared" ref="F49:H49" si="0">IF(F44="","",F44)</f>
        <v/>
      </c>
      <c r="G49" s="18" t="str">
        <f t="shared" si="0"/>
        <v/>
      </c>
      <c r="H49" s="18" t="str">
        <f t="shared" si="0"/>
        <v/>
      </c>
      <c r="I49" s="1558" t="s">
        <v>641</v>
      </c>
      <c r="U49" s="3"/>
      <c r="V49" s="3"/>
    </row>
    <row r="50" spans="2:22" ht="18" customHeight="1" x14ac:dyDescent="0.25">
      <c r="B50" s="15"/>
      <c r="C50" s="16" t="s">
        <v>185</v>
      </c>
      <c r="D50" s="444"/>
      <c r="E50" s="444"/>
      <c r="F50" s="444"/>
      <c r="G50" s="444"/>
      <c r="H50" s="444"/>
      <c r="I50" s="1558"/>
      <c r="U50" s="3"/>
      <c r="V50" s="3"/>
    </row>
    <row r="51" spans="2:22" ht="18" customHeight="1" x14ac:dyDescent="0.25">
      <c r="B51" s="15"/>
      <c r="C51" s="20" t="s">
        <v>118</v>
      </c>
      <c r="D51" s="21">
        <f>D45*D50</f>
        <v>0</v>
      </c>
      <c r="E51" s="21">
        <f>E45*E50</f>
        <v>0</v>
      </c>
      <c r="F51" s="21">
        <f>F45*F50</f>
        <v>0</v>
      </c>
      <c r="G51" s="21">
        <f>G45*G50</f>
        <v>0</v>
      </c>
      <c r="H51" s="21">
        <f>H45*H50</f>
        <v>0</v>
      </c>
      <c r="I51" s="1558"/>
      <c r="U51" s="3"/>
      <c r="V51" s="3"/>
    </row>
    <row r="52" spans="2:22" ht="18" customHeight="1" x14ac:dyDescent="0.25">
      <c r="B52" s="15"/>
      <c r="C52" s="19" t="s">
        <v>45</v>
      </c>
      <c r="D52" s="1576">
        <f>+SUM(D51:H51)</f>
        <v>0</v>
      </c>
      <c r="E52" s="1577"/>
      <c r="F52" s="1577"/>
      <c r="G52" s="1577"/>
      <c r="H52" s="1578"/>
      <c r="I52" s="1558"/>
      <c r="U52" s="3"/>
      <c r="V52" s="3"/>
    </row>
    <row r="53" spans="2:22" x14ac:dyDescent="0.25">
      <c r="B53" s="9"/>
      <c r="C53" s="14"/>
      <c r="D53" s="11"/>
      <c r="E53" s="11"/>
      <c r="F53" s="11"/>
      <c r="G53" s="11"/>
      <c r="H53" s="11"/>
      <c r="I53" s="12"/>
    </row>
    <row r="54" spans="2:22" ht="61.5" customHeight="1" x14ac:dyDescent="0.25">
      <c r="B54" s="15"/>
      <c r="C54" s="1575" t="s">
        <v>393</v>
      </c>
      <c r="D54" s="1575"/>
      <c r="E54" s="1575"/>
      <c r="F54" s="1575"/>
      <c r="G54" s="1575"/>
      <c r="H54" s="1575"/>
      <c r="I54" s="12"/>
      <c r="U54" s="3"/>
      <c r="V54" s="3"/>
    </row>
    <row r="55" spans="2:22" ht="74.25" customHeight="1" x14ac:dyDescent="0.25">
      <c r="B55" s="15"/>
      <c r="C55" s="101" t="s">
        <v>9</v>
      </c>
      <c r="D55" s="1572" t="s">
        <v>400</v>
      </c>
      <c r="E55" s="1572"/>
      <c r="F55" s="1572"/>
      <c r="G55" s="61" t="s">
        <v>394</v>
      </c>
      <c r="H55" s="61" t="s">
        <v>287</v>
      </c>
      <c r="I55" s="12"/>
      <c r="U55" s="3"/>
      <c r="V55" s="3"/>
    </row>
    <row r="56" spans="2:22" ht="18" customHeight="1" x14ac:dyDescent="0.25">
      <c r="B56" s="15"/>
      <c r="C56" s="23">
        <v>1</v>
      </c>
      <c r="D56" s="1557"/>
      <c r="E56" s="1557"/>
      <c r="F56" s="1557"/>
      <c r="G56" s="276"/>
      <c r="H56" s="276"/>
      <c r="I56" s="271"/>
      <c r="U56" s="3"/>
      <c r="V56" s="3"/>
    </row>
    <row r="57" spans="2:22" ht="18" customHeight="1" x14ac:dyDescent="0.25">
      <c r="B57" s="15"/>
      <c r="C57" s="23">
        <v>2</v>
      </c>
      <c r="D57" s="1557"/>
      <c r="E57" s="1557"/>
      <c r="F57" s="1557"/>
      <c r="G57" s="276"/>
      <c r="H57" s="276"/>
      <c r="I57" s="271"/>
      <c r="U57" s="3"/>
      <c r="V57" s="3"/>
    </row>
    <row r="58" spans="2:22" ht="18" customHeight="1" x14ac:dyDescent="0.25">
      <c r="B58" s="15"/>
      <c r="C58" s="23">
        <v>3</v>
      </c>
      <c r="D58" s="1557"/>
      <c r="E58" s="1557"/>
      <c r="F58" s="1557"/>
      <c r="G58" s="276"/>
      <c r="H58" s="276"/>
      <c r="I58" s="271"/>
      <c r="U58" s="3"/>
      <c r="V58" s="3"/>
    </row>
    <row r="59" spans="2:22" ht="18" customHeight="1" x14ac:dyDescent="0.25">
      <c r="B59" s="15"/>
      <c r="C59" s="23">
        <v>4</v>
      </c>
      <c r="D59" s="1557"/>
      <c r="E59" s="1557"/>
      <c r="F59" s="1557"/>
      <c r="G59" s="276"/>
      <c r="H59" s="276"/>
      <c r="I59" s="271"/>
      <c r="U59" s="3"/>
      <c r="V59" s="3"/>
    </row>
    <row r="60" spans="2:22" ht="18" customHeight="1" x14ac:dyDescent="0.25">
      <c r="B60" s="15"/>
      <c r="C60" s="23">
        <v>5</v>
      </c>
      <c r="D60" s="1557"/>
      <c r="E60" s="1557"/>
      <c r="F60" s="1557"/>
      <c r="G60" s="276"/>
      <c r="H60" s="276"/>
      <c r="I60" s="271"/>
      <c r="U60" s="3"/>
      <c r="V60" s="3"/>
    </row>
    <row r="61" spans="2:22" ht="18" customHeight="1" x14ac:dyDescent="0.25">
      <c r="B61" s="15"/>
      <c r="C61" s="23">
        <v>6</v>
      </c>
      <c r="D61" s="1557"/>
      <c r="E61" s="1557"/>
      <c r="F61" s="1557"/>
      <c r="G61" s="276"/>
      <c r="H61" s="276"/>
      <c r="I61" s="271"/>
      <c r="U61" s="3"/>
      <c r="V61" s="3"/>
    </row>
    <row r="62" spans="2:22" ht="18" customHeight="1" x14ac:dyDescent="0.25">
      <c r="B62" s="15"/>
      <c r="C62" s="23">
        <v>7</v>
      </c>
      <c r="D62" s="1557"/>
      <c r="E62" s="1557"/>
      <c r="F62" s="1557"/>
      <c r="G62" s="276"/>
      <c r="H62" s="276"/>
      <c r="I62" s="271"/>
      <c r="U62" s="3"/>
      <c r="V62" s="3"/>
    </row>
    <row r="63" spans="2:22" ht="18" customHeight="1" x14ac:dyDescent="0.25">
      <c r="B63" s="15"/>
      <c r="C63" s="23">
        <v>8</v>
      </c>
      <c r="D63" s="1557"/>
      <c r="E63" s="1557"/>
      <c r="F63" s="1557"/>
      <c r="G63" s="276"/>
      <c r="H63" s="276"/>
      <c r="I63" s="271"/>
      <c r="U63" s="3"/>
      <c r="V63" s="3"/>
    </row>
    <row r="64" spans="2:22" ht="18" customHeight="1" x14ac:dyDescent="0.25">
      <c r="B64" s="15"/>
      <c r="C64" s="23">
        <v>9</v>
      </c>
      <c r="D64" s="1557"/>
      <c r="E64" s="1557"/>
      <c r="F64" s="1557"/>
      <c r="G64" s="276"/>
      <c r="H64" s="276"/>
      <c r="I64" s="271"/>
      <c r="U64" s="3"/>
      <c r="V64" s="3"/>
    </row>
    <row r="65" spans="2:22" ht="18" customHeight="1" x14ac:dyDescent="0.25">
      <c r="B65" s="15"/>
      <c r="C65" s="23">
        <v>10</v>
      </c>
      <c r="D65" s="1557"/>
      <c r="E65" s="1557"/>
      <c r="F65" s="1557"/>
      <c r="G65" s="276"/>
      <c r="H65" s="276"/>
      <c r="I65" s="271"/>
      <c r="U65" s="3"/>
      <c r="V65" s="3"/>
    </row>
    <row r="66" spans="2:22" ht="18" customHeight="1" x14ac:dyDescent="0.25">
      <c r="B66" s="15"/>
      <c r="C66" s="23">
        <v>11</v>
      </c>
      <c r="D66" s="1557"/>
      <c r="E66" s="1557"/>
      <c r="F66" s="1557"/>
      <c r="G66" s="276"/>
      <c r="H66" s="276"/>
      <c r="I66" s="271"/>
      <c r="U66" s="3"/>
      <c r="V66" s="3"/>
    </row>
    <row r="67" spans="2:22" ht="18" customHeight="1" x14ac:dyDescent="0.25">
      <c r="B67" s="15"/>
      <c r="C67" s="23">
        <v>12</v>
      </c>
      <c r="D67" s="1557"/>
      <c r="E67" s="1557"/>
      <c r="F67" s="1557"/>
      <c r="G67" s="276"/>
      <c r="H67" s="276"/>
      <c r="I67" s="271"/>
      <c r="U67" s="3"/>
      <c r="V67" s="3"/>
    </row>
    <row r="68" spans="2:22" ht="18" customHeight="1" x14ac:dyDescent="0.25">
      <c r="B68" s="15"/>
      <c r="C68" s="23">
        <v>13</v>
      </c>
      <c r="D68" s="1557"/>
      <c r="E68" s="1557"/>
      <c r="F68" s="1557"/>
      <c r="G68" s="276"/>
      <c r="H68" s="276"/>
      <c r="I68" s="271"/>
      <c r="U68" s="3"/>
      <c r="V68" s="3"/>
    </row>
    <row r="69" spans="2:22" ht="18" customHeight="1" x14ac:dyDescent="0.25">
      <c r="B69" s="15"/>
      <c r="C69" s="23">
        <v>14</v>
      </c>
      <c r="D69" s="1557"/>
      <c r="E69" s="1557"/>
      <c r="F69" s="1557"/>
      <c r="G69" s="276"/>
      <c r="H69" s="276"/>
      <c r="I69" s="271"/>
      <c r="U69" s="3"/>
      <c r="V69" s="3"/>
    </row>
    <row r="70" spans="2:22" ht="18" customHeight="1" x14ac:dyDescent="0.25">
      <c r="B70" s="15"/>
      <c r="C70" s="23">
        <v>15</v>
      </c>
      <c r="D70" s="1557"/>
      <c r="E70" s="1557"/>
      <c r="F70" s="1557"/>
      <c r="G70" s="276"/>
      <c r="H70" s="276"/>
      <c r="I70" s="271"/>
      <c r="U70" s="3"/>
      <c r="V70" s="3"/>
    </row>
    <row r="71" spans="2:22" ht="18" customHeight="1" x14ac:dyDescent="0.25">
      <c r="B71" s="9"/>
      <c r="C71" s="14"/>
      <c r="D71" s="14"/>
      <c r="E71" s="14"/>
      <c r="F71" s="14"/>
      <c r="G71" s="24"/>
      <c r="H71" s="61"/>
      <c r="I71" s="25"/>
      <c r="U71" s="3"/>
      <c r="V71" s="3"/>
    </row>
    <row r="72" spans="2:22" ht="28.5" customHeight="1" x14ac:dyDescent="0.25">
      <c r="B72" s="15"/>
      <c r="C72" s="352" t="s">
        <v>403</v>
      </c>
      <c r="D72" s="277"/>
      <c r="E72" s="11"/>
      <c r="F72" s="11"/>
      <c r="G72" s="1573" t="s">
        <v>409</v>
      </c>
      <c r="H72" s="1573"/>
      <c r="I72" s="1574"/>
      <c r="U72" s="3"/>
      <c r="V72" s="3"/>
    </row>
    <row r="73" spans="2:22" ht="18" customHeight="1" x14ac:dyDescent="0.25">
      <c r="B73" s="15"/>
      <c r="C73" s="352"/>
      <c r="D73" s="26"/>
      <c r="E73" s="11"/>
      <c r="F73" s="11"/>
      <c r="G73" s="726"/>
      <c r="H73" s="726"/>
      <c r="I73" s="727"/>
      <c r="U73" s="3"/>
      <c r="V73" s="3"/>
    </row>
    <row r="74" spans="2:22" ht="41.25" customHeight="1" x14ac:dyDescent="0.25">
      <c r="B74" s="15"/>
      <c r="C74" s="352" t="s">
        <v>537</v>
      </c>
      <c r="D74" s="677"/>
      <c r="E74" s="11"/>
      <c r="F74" s="11"/>
      <c r="G74" s="1573" t="s">
        <v>410</v>
      </c>
      <c r="H74" s="1573"/>
      <c r="I74" s="1574"/>
      <c r="U74" s="3"/>
      <c r="V74" s="3"/>
    </row>
    <row r="75" spans="2:22" ht="18.75" customHeight="1" x14ac:dyDescent="0.25">
      <c r="B75" s="15"/>
      <c r="C75" s="550"/>
      <c r="D75" s="11"/>
      <c r="E75" s="11"/>
      <c r="F75" s="11"/>
      <c r="G75" s="728"/>
      <c r="H75" s="728"/>
      <c r="I75" s="729"/>
      <c r="U75" s="3"/>
      <c r="V75" s="3"/>
    </row>
    <row r="76" spans="2:22" ht="18" customHeight="1" thickBot="1" x14ac:dyDescent="0.3">
      <c r="B76" s="27"/>
      <c r="C76" s="28"/>
      <c r="D76" s="29"/>
      <c r="E76" s="29"/>
      <c r="F76" s="29"/>
      <c r="G76" s="29"/>
      <c r="H76" s="29"/>
      <c r="I76" s="30"/>
      <c r="U76" s="3"/>
      <c r="V76" s="3"/>
    </row>
    <row r="77" spans="2:22" ht="19.5" customHeight="1" x14ac:dyDescent="0.25">
      <c r="B77" s="852"/>
      <c r="C77" s="853"/>
      <c r="D77" s="854"/>
      <c r="E77" s="854"/>
      <c r="F77" s="854"/>
      <c r="G77" s="854"/>
      <c r="H77" s="854"/>
      <c r="I77" s="854"/>
      <c r="U77" s="3"/>
      <c r="V77" s="3"/>
    </row>
    <row r="78" spans="2:22" x14ac:dyDescent="0.25">
      <c r="U78" s="3"/>
      <c r="V78" s="3"/>
    </row>
    <row r="79" spans="2:22" x14ac:dyDescent="0.25">
      <c r="U79" s="3"/>
      <c r="V79" s="3"/>
    </row>
    <row r="80" spans="2:22" x14ac:dyDescent="0.25">
      <c r="U80" s="3"/>
      <c r="V80" s="3"/>
    </row>
    <row r="81" spans="21:22" x14ac:dyDescent="0.25">
      <c r="U81" s="3"/>
      <c r="V81" s="3"/>
    </row>
    <row r="82" spans="21:22" x14ac:dyDescent="0.25">
      <c r="U82" s="3"/>
      <c r="V82" s="3"/>
    </row>
  </sheetData>
  <sheetProtection algorithmName="SHA-512" hashValue="EolDjAl9v0ZOa75H7fsbzrh9qsltsUsaj03IlQAm6Y4gitTZbF1VAI9OunLmeR1We1ICZpseUOv7TRAm9DVNIg==" saltValue="PIS7B3gTC5/5lxIWrWoMyA==" spinCount="100000" sheet="1" objects="1" scenarios="1"/>
  <protectedRanges>
    <protectedRange sqref="D11:H12 D28 D29:D32 D35:D38 H35:H38 D41:D42 D45:H45 D50:H50 D56:H70 D72 D74" name="Intervalo1"/>
  </protectedRanges>
  <mergeCells count="37">
    <mergeCell ref="D67:F67"/>
    <mergeCell ref="D46:H46"/>
    <mergeCell ref="C54:H54"/>
    <mergeCell ref="D57:F57"/>
    <mergeCell ref="D65:F65"/>
    <mergeCell ref="D56:F56"/>
    <mergeCell ref="D64:F64"/>
    <mergeCell ref="D66:F66"/>
    <mergeCell ref="D52:H52"/>
    <mergeCell ref="D58:F58"/>
    <mergeCell ref="D63:F63"/>
    <mergeCell ref="G74:I74"/>
    <mergeCell ref="D68:F68"/>
    <mergeCell ref="D69:F69"/>
    <mergeCell ref="D70:F70"/>
    <mergeCell ref="G72:I72"/>
    <mergeCell ref="J18:K18"/>
    <mergeCell ref="F43:H43"/>
    <mergeCell ref="D62:F62"/>
    <mergeCell ref="I49:I52"/>
    <mergeCell ref="D59:F59"/>
    <mergeCell ref="D60:F60"/>
    <mergeCell ref="D61:F61"/>
    <mergeCell ref="D47:H47"/>
    <mergeCell ref="D48:H48"/>
    <mergeCell ref="C40:H40"/>
    <mergeCell ref="C27:H27"/>
    <mergeCell ref="C34:H34"/>
    <mergeCell ref="B21:I22"/>
    <mergeCell ref="D18:F18"/>
    <mergeCell ref="D55:F55"/>
    <mergeCell ref="D10:F10"/>
    <mergeCell ref="D14:I14"/>
    <mergeCell ref="E35:G35"/>
    <mergeCell ref="D28:H28"/>
    <mergeCell ref="D11:H11"/>
    <mergeCell ref="D12:H12"/>
  </mergeCells>
  <conditionalFormatting sqref="D72 D74">
    <cfRule type="containsBlanks" dxfId="213" priority="3">
      <formula>LEN(TRIM(D72))=0</formula>
    </cfRule>
  </conditionalFormatting>
  <conditionalFormatting sqref="D11:H12 D18:F18 H18">
    <cfRule type="containsBlanks" dxfId="212" priority="11">
      <formula>LEN(TRIM(D11))=0</formula>
    </cfRule>
  </conditionalFormatting>
  <conditionalFormatting sqref="D28:H28 D29:D32 D35:D38 H35:H38 D41:D42">
    <cfRule type="containsBlanks" dxfId="211" priority="10">
      <formula>LEN(TRIM(D28))=0</formula>
    </cfRule>
  </conditionalFormatting>
  <conditionalFormatting sqref="D45:H45 D50:H50">
    <cfRule type="containsBlanks" dxfId="210" priority="5">
      <formula>LEN(TRIM(D45))=0</formula>
    </cfRule>
  </conditionalFormatting>
  <conditionalFormatting sqref="D56:H70">
    <cfRule type="containsBlanks" dxfId="209" priority="4">
      <formula>LEN(TRIM(D56))=0</formula>
    </cfRule>
  </conditionalFormatting>
  <hyperlinks>
    <hyperlink ref="G2" location="'0.Ajuda'!A1" display="Ajuda" xr:uid="{00000000-0004-0000-0100-000000000000}"/>
    <hyperlink ref="I2" location="Home!A1" display="Home" xr:uid="{00000000-0004-0000-0100-000001000000}"/>
    <hyperlink ref="C2" location="'1. Identificação Ben. Oper.'!A1" display="Identificação do Beneficiário e da Operação" xr:uid="{00000000-0004-0000-0100-000002000000}"/>
  </hyperlinks>
  <pageMargins left="0.7" right="0.7" top="0.75" bottom="0.75" header="0.3" footer="0.3"/>
  <pageSetup paperSize="9" scale="41"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'AP.8. Fatores de conversão'!$M$7:$M$14</xm:f>
          </x14:formula1>
          <xm:sqref>D72 D41</xm:sqref>
        </x14:dataValidation>
        <x14:dataValidation type="list" allowBlank="1" showInputMessage="1" showErrorMessage="1" xr:uid="{00000000-0002-0000-0100-000001000000}">
          <x14:formula1>
            <xm:f>'AP.8. Fatores de conversão'!$O$12:$O$13</xm:f>
          </x14:formula1>
          <xm:sqref>G56:G70 D74 H35</xm:sqref>
        </x14:dataValidation>
        <x14:dataValidation type="list" allowBlank="1" showInputMessage="1" showErrorMessage="1" xr:uid="{00000000-0002-0000-0100-000002000000}">
          <x14:formula1>
            <xm:f>'AP.8. Fatores de conversão'!$V$2:$V$6</xm:f>
          </x14:formula1>
          <xm:sqref>G44:H44</xm:sqref>
        </x14:dataValidation>
        <x14:dataValidation type="list" allowBlank="1" showInputMessage="1" showErrorMessage="1" xr:uid="{00000000-0002-0000-0100-000003000000}">
          <x14:formula1>
            <xm:f>'AP.8. Fatores de conversão'!$O$3:$O$5</xm:f>
          </x14:formula1>
          <xm:sqref>D32</xm:sqref>
        </x14:dataValidation>
        <x14:dataValidation type="list" allowBlank="1" showInputMessage="1" showErrorMessage="1" xr:uid="{00000000-0002-0000-0100-000004000000}">
          <x14:formula1>
            <xm:f>'AP.3. Apoio Reembol.'!$C$64:$C$70</xm:f>
          </x14:formula1>
          <xm:sqref>H56:H70</xm:sqref>
        </x14:dataValidation>
        <x14:dataValidation type="list" allowBlank="1" showInputMessage="1" showErrorMessage="1" xr:uid="{00000000-0002-0000-0100-000005000000}">
          <x14:formula1>
            <xm:f>'AP.8. Fatores de conversão'!$T$2:$T$4</xm:f>
          </x14:formula1>
          <xm:sqref>F44</xm:sqref>
        </x14:dataValidation>
        <x14:dataValidation type="list" allowBlank="1" showInputMessage="1" showErrorMessage="1" xr:uid="{00000000-0002-0000-0100-000006000000}">
          <x14:formula1>
            <xm:f>'AP.8. Fatores de conversão'!Q3:Q4</xm:f>
          </x14:formula1>
          <xm:sqref>D31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4">
    <pageSetUpPr fitToPage="1"/>
  </sheetPr>
  <dimension ref="B1:BH125"/>
  <sheetViews>
    <sheetView showGridLines="0" zoomScale="70" zoomScaleNormal="70" workbookViewId="0"/>
  </sheetViews>
  <sheetFormatPr defaultColWidth="9.140625" defaultRowHeight="15" x14ac:dyDescent="0.25"/>
  <cols>
    <col min="1" max="2" width="9.140625" style="3"/>
    <col min="3" max="3" width="11.5703125" style="1" customWidth="1"/>
    <col min="4" max="4" width="40.7109375" style="3" customWidth="1"/>
    <col min="5" max="5" width="21.7109375" style="3" customWidth="1"/>
    <col min="6" max="6" width="55.140625" style="3" customWidth="1"/>
    <col min="7" max="7" width="33.5703125" style="3" customWidth="1"/>
    <col min="8" max="8" width="14.42578125" style="3" customWidth="1"/>
    <col min="9" max="15" width="13.5703125" style="3" customWidth="1"/>
    <col min="16" max="16" width="16.85546875" style="3" customWidth="1"/>
    <col min="17" max="20" width="13.5703125" style="3" customWidth="1"/>
    <col min="21" max="21" width="17.5703125" style="3" customWidth="1"/>
    <col min="22" max="22" width="16.42578125" style="3" customWidth="1"/>
    <col min="23" max="23" width="14.42578125" style="3" customWidth="1"/>
    <col min="24" max="24" width="17.28515625" style="3" customWidth="1"/>
    <col min="25" max="26" width="13.5703125" style="3" customWidth="1"/>
    <col min="27" max="27" width="20.85546875" style="3" customWidth="1"/>
    <col min="28" max="28" width="13.5703125" style="3" customWidth="1"/>
    <col min="29" max="29" width="16.28515625" style="3" customWidth="1"/>
    <col min="30" max="30" width="16.85546875" style="4" customWidth="1"/>
    <col min="31" max="31" width="13.5703125" style="4" customWidth="1"/>
    <col min="32" max="34" width="13.5703125" style="3" customWidth="1"/>
    <col min="35" max="35" width="18" style="3" customWidth="1"/>
    <col min="36" max="36" width="17.28515625" style="3" customWidth="1"/>
    <col min="37" max="37" width="18.28515625" style="3" hidden="1" customWidth="1"/>
    <col min="38" max="38" width="18.28515625" style="3" customWidth="1"/>
    <col min="39" max="39" width="16.5703125" style="3" customWidth="1"/>
    <col min="40" max="43" width="13.5703125" style="3" customWidth="1"/>
    <col min="44" max="44" width="25.7109375" style="3" bestFit="1" customWidth="1"/>
    <col min="45" max="45" width="25.7109375" style="3" hidden="1" customWidth="1"/>
    <col min="46" max="47" width="25.7109375" style="3" customWidth="1"/>
    <col min="48" max="48" width="56" style="3" customWidth="1"/>
    <col min="49" max="50" width="9.140625" style="3"/>
    <col min="51" max="51" width="18.5703125" style="3" customWidth="1"/>
    <col min="52" max="52" width="25.7109375" style="3" customWidth="1"/>
    <col min="53" max="56" width="18.5703125" style="3" customWidth="1"/>
    <col min="57" max="60" width="11.28515625" style="3" customWidth="1"/>
    <col min="61" max="16384" width="9.140625" style="3"/>
  </cols>
  <sheetData>
    <row r="1" spans="2:56" ht="24" customHeight="1" x14ac:dyDescent="0.25">
      <c r="C1" s="3"/>
      <c r="AW1" s="142"/>
      <c r="AX1" s="142"/>
      <c r="AY1" s="142"/>
      <c r="AZ1" s="142"/>
    </row>
    <row r="2" spans="2:56" ht="34.5" customHeight="1" x14ac:dyDescent="0.25">
      <c r="B2" s="880"/>
      <c r="C2" s="881"/>
      <c r="D2" s="882" t="s">
        <v>559</v>
      </c>
      <c r="F2" s="770"/>
      <c r="J2" s="867" t="s">
        <v>359</v>
      </c>
      <c r="L2" s="868" t="s">
        <v>562</v>
      </c>
      <c r="N2" s="868" t="s">
        <v>535</v>
      </c>
      <c r="P2" s="868" t="s">
        <v>552</v>
      </c>
      <c r="AW2" s="142"/>
      <c r="AX2" s="142"/>
      <c r="AY2" s="142"/>
      <c r="AZ2" s="142"/>
    </row>
    <row r="3" spans="2:56" ht="15.75" thickBot="1" x14ac:dyDescent="0.3">
      <c r="B3" s="634"/>
      <c r="D3" s="770"/>
      <c r="F3" s="770"/>
      <c r="AW3" s="142"/>
      <c r="AX3" s="142"/>
      <c r="AY3" s="142"/>
      <c r="AZ3" s="142"/>
    </row>
    <row r="4" spans="2:56" x14ac:dyDescent="0.25">
      <c r="B4" s="56"/>
      <c r="C4" s="57"/>
      <c r="D4" s="7"/>
      <c r="E4" s="7"/>
      <c r="F4" s="7"/>
      <c r="G4" s="7"/>
      <c r="H4" s="7"/>
      <c r="I4" s="7"/>
      <c r="J4" s="7"/>
      <c r="K4" s="7"/>
      <c r="L4" s="7"/>
      <c r="M4" s="7"/>
      <c r="N4" s="7"/>
      <c r="O4" s="7"/>
      <c r="P4" s="7"/>
      <c r="Q4" s="7"/>
      <c r="R4" s="7"/>
      <c r="S4" s="7"/>
      <c r="T4" s="7"/>
      <c r="U4" s="7"/>
      <c r="V4" s="7"/>
      <c r="W4" s="7"/>
      <c r="X4" s="7"/>
      <c r="Y4" s="7"/>
      <c r="Z4" s="7"/>
      <c r="AA4" s="7"/>
      <c r="AB4" s="7"/>
      <c r="AC4" s="7"/>
      <c r="AD4" s="58"/>
      <c r="AE4" s="58"/>
      <c r="AF4" s="7"/>
      <c r="AG4" s="7"/>
      <c r="AH4" s="7"/>
      <c r="AI4" s="7"/>
      <c r="AJ4" s="7"/>
      <c r="AK4" s="7"/>
      <c r="AL4" s="7"/>
      <c r="AM4" s="7"/>
      <c r="AN4" s="7"/>
      <c r="AO4" s="7"/>
      <c r="AP4" s="7"/>
      <c r="AQ4" s="7"/>
      <c r="AR4" s="7"/>
      <c r="AS4" s="7"/>
      <c r="AT4" s="7"/>
      <c r="AU4" s="7"/>
      <c r="AV4" s="8"/>
      <c r="AW4" s="142"/>
      <c r="AX4" s="142"/>
      <c r="AY4" s="142"/>
      <c r="AZ4" s="142"/>
    </row>
    <row r="5" spans="2:56" ht="21" x14ac:dyDescent="0.25">
      <c r="B5" s="15"/>
      <c r="C5" s="1624" t="s">
        <v>15</v>
      </c>
      <c r="D5" s="1624"/>
      <c r="E5" s="1624"/>
      <c r="F5" s="10"/>
      <c r="G5" s="701"/>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V5" s="12"/>
      <c r="AW5" s="142"/>
      <c r="AX5" s="142"/>
      <c r="AY5" s="142"/>
    </row>
    <row r="6" spans="2:56" ht="50.25" customHeight="1" x14ac:dyDescent="0.25">
      <c r="B6" s="15"/>
      <c r="C6" s="1625" t="s">
        <v>16</v>
      </c>
      <c r="D6" s="1625"/>
      <c r="E6" s="1625"/>
      <c r="F6" s="1625"/>
      <c r="G6" s="1625"/>
      <c r="H6" s="1625"/>
      <c r="I6" s="1625"/>
      <c r="J6" s="11"/>
      <c r="K6" s="11"/>
      <c r="L6" s="11"/>
      <c r="M6" s="11"/>
      <c r="N6" s="11"/>
      <c r="O6" s="11"/>
      <c r="P6" s="11"/>
      <c r="Q6" s="11"/>
      <c r="R6" s="11"/>
      <c r="S6" s="11"/>
      <c r="T6" s="11"/>
      <c r="U6" s="11"/>
      <c r="V6" s="11"/>
      <c r="W6" s="11"/>
      <c r="X6" s="11"/>
      <c r="Y6" s="11"/>
      <c r="Z6" s="11"/>
      <c r="AA6" s="11"/>
      <c r="AB6" s="11"/>
      <c r="AC6" s="11"/>
      <c r="AD6" s="36"/>
      <c r="AE6" s="36"/>
      <c r="AF6" s="11"/>
      <c r="AG6" s="11"/>
      <c r="AH6" s="11"/>
      <c r="AI6" s="14"/>
      <c r="AV6" s="12"/>
      <c r="AW6" s="142"/>
      <c r="AX6" s="142"/>
      <c r="AY6" s="142"/>
    </row>
    <row r="7" spans="2:56" ht="38.25" customHeight="1" thickBot="1" x14ac:dyDescent="0.3">
      <c r="B7" s="15"/>
      <c r="C7" s="1626" t="s">
        <v>17</v>
      </c>
      <c r="D7" s="1626"/>
      <c r="E7" s="1626"/>
      <c r="F7" s="59"/>
      <c r="G7" s="702"/>
      <c r="H7" s="59"/>
      <c r="I7" s="59"/>
      <c r="J7" s="11"/>
      <c r="K7" s="11"/>
      <c r="L7" s="11"/>
      <c r="M7" s="11"/>
      <c r="N7" s="11"/>
      <c r="O7" s="11"/>
      <c r="P7" s="11"/>
      <c r="AU7" s="64"/>
      <c r="AV7" s="12"/>
    </row>
    <row r="8" spans="2:56" s="64" customFormat="1" ht="18" customHeight="1" thickBot="1" x14ac:dyDescent="0.3">
      <c r="B8" s="60"/>
      <c r="C8" s="61"/>
      <c r="D8" s="62"/>
      <c r="E8" s="62"/>
      <c r="F8" s="62"/>
      <c r="G8" s="62"/>
      <c r="H8" s="62"/>
      <c r="I8" s="62"/>
      <c r="J8" s="1609" t="s">
        <v>651</v>
      </c>
      <c r="K8" s="1610"/>
      <c r="L8" s="1610"/>
      <c r="M8" s="1610"/>
      <c r="N8" s="1610"/>
      <c r="O8" s="1610"/>
      <c r="P8" s="1610"/>
      <c r="Q8" s="1610"/>
      <c r="R8" s="1610"/>
      <c r="S8" s="1610"/>
      <c r="T8" s="1610"/>
      <c r="U8" s="1610"/>
      <c r="V8" s="1610"/>
      <c r="W8" s="1610"/>
      <c r="X8" s="1611"/>
      <c r="Y8" s="1603" t="s">
        <v>0</v>
      </c>
      <c r="Z8" s="1604"/>
      <c r="AA8" s="1604"/>
      <c r="AB8" s="1604"/>
      <c r="AC8" s="1604"/>
      <c r="AD8" s="1604"/>
      <c r="AE8" s="1605"/>
      <c r="AF8" s="1594" t="s">
        <v>505</v>
      </c>
      <c r="AG8" s="1595"/>
      <c r="AH8" s="1595"/>
      <c r="AI8" s="1596"/>
      <c r="AJ8" s="1600" t="s">
        <v>506</v>
      </c>
      <c r="AK8" s="1601"/>
      <c r="AL8" s="1602"/>
      <c r="AM8" s="1120" t="s">
        <v>520</v>
      </c>
      <c r="AN8" s="11"/>
      <c r="AO8" s="11"/>
      <c r="AV8" s="140"/>
    </row>
    <row r="9" spans="2:56" s="78" customFormat="1" ht="48.75" thickBot="1" x14ac:dyDescent="0.3">
      <c r="B9" s="65"/>
      <c r="C9" s="66"/>
      <c r="D9" s="67"/>
      <c r="E9" s="67"/>
      <c r="F9" s="67"/>
      <c r="G9" s="67"/>
      <c r="H9" s="141" t="s">
        <v>274</v>
      </c>
      <c r="I9" s="69" t="s">
        <v>299</v>
      </c>
      <c r="J9" s="1606" t="s">
        <v>95</v>
      </c>
      <c r="K9" s="1607"/>
      <c r="L9" s="1607"/>
      <c r="M9" s="1607"/>
      <c r="N9" s="1607"/>
      <c r="O9" s="1607"/>
      <c r="P9" s="71" t="s">
        <v>57</v>
      </c>
      <c r="Q9" s="1608" t="s">
        <v>2</v>
      </c>
      <c r="R9" s="1608"/>
      <c r="S9" s="72" t="s">
        <v>650</v>
      </c>
      <c r="T9" s="72" t="s">
        <v>97</v>
      </c>
      <c r="U9" s="73" t="s">
        <v>98</v>
      </c>
      <c r="V9" s="74" t="s">
        <v>58</v>
      </c>
      <c r="W9" s="75" t="s">
        <v>102</v>
      </c>
      <c r="X9" s="76" t="s">
        <v>357</v>
      </c>
      <c r="Y9" s="77" t="s">
        <v>109</v>
      </c>
      <c r="Z9" s="74" t="s">
        <v>354</v>
      </c>
      <c r="AA9" s="72" t="s">
        <v>146</v>
      </c>
      <c r="AB9" s="72" t="s">
        <v>250</v>
      </c>
      <c r="AC9" s="423" t="s">
        <v>356</v>
      </c>
      <c r="AD9" s="423" t="s">
        <v>355</v>
      </c>
      <c r="AE9" s="76" t="s">
        <v>1</v>
      </c>
      <c r="AF9" s="1597" t="s">
        <v>451</v>
      </c>
      <c r="AG9" s="1598"/>
      <c r="AH9" s="1598" t="s">
        <v>452</v>
      </c>
      <c r="AI9" s="1599"/>
      <c r="AJ9" s="1131" t="s">
        <v>645</v>
      </c>
      <c r="AK9" s="1132"/>
      <c r="AL9" s="1133" t="s">
        <v>522</v>
      </c>
      <c r="AM9" s="1579" t="s">
        <v>521</v>
      </c>
      <c r="AN9" s="67"/>
      <c r="AO9" s="67"/>
      <c r="AR9" s="67"/>
      <c r="AV9" s="63"/>
      <c r="AY9" s="67"/>
      <c r="AZ9" s="67"/>
      <c r="BA9" s="67"/>
      <c r="BB9" s="67"/>
      <c r="BC9" s="67"/>
      <c r="BD9" s="67"/>
    </row>
    <row r="10" spans="2:56" s="78" customFormat="1" ht="63" customHeight="1" thickBot="1" x14ac:dyDescent="0.25">
      <c r="B10" s="65"/>
      <c r="C10" s="147" t="s">
        <v>9</v>
      </c>
      <c r="D10" s="148" t="s">
        <v>10</v>
      </c>
      <c r="E10" s="149" t="s">
        <v>293</v>
      </c>
      <c r="F10" s="148" t="s">
        <v>19</v>
      </c>
      <c r="G10" s="148" t="s">
        <v>387</v>
      </c>
      <c r="H10" s="150" t="s">
        <v>104</v>
      </c>
      <c r="I10" s="151" t="s">
        <v>63</v>
      </c>
      <c r="J10" s="152" t="str">
        <f>'1. Identificação Ben. Oper.'!D44</f>
        <v>Energia Elétrica</v>
      </c>
      <c r="K10" s="153" t="str">
        <f>'1. Identificação Ben. Oper.'!E44</f>
        <v>Gás Natural</v>
      </c>
      <c r="L10" s="153" t="str">
        <f>'1. Identificação Ben. Oper.'!F44</f>
        <v/>
      </c>
      <c r="M10" s="153" t="str">
        <f>'1. Identificação Ben. Oper.'!G44</f>
        <v/>
      </c>
      <c r="N10" s="153" t="str">
        <f>'1. Identificação Ben. Oper.'!H44</f>
        <v/>
      </c>
      <c r="O10" s="153" t="s">
        <v>45</v>
      </c>
      <c r="P10" s="154" t="s">
        <v>4</v>
      </c>
      <c r="Q10" s="154" t="s">
        <v>96</v>
      </c>
      <c r="R10" s="154" t="s">
        <v>3</v>
      </c>
      <c r="S10" s="154" t="s">
        <v>5</v>
      </c>
      <c r="T10" s="154" t="s">
        <v>6</v>
      </c>
      <c r="U10" s="150" t="s">
        <v>4</v>
      </c>
      <c r="V10" s="150" t="s">
        <v>55</v>
      </c>
      <c r="W10" s="155" t="s">
        <v>101</v>
      </c>
      <c r="X10" s="156" t="s">
        <v>59</v>
      </c>
      <c r="Y10" s="157" t="s">
        <v>55</v>
      </c>
      <c r="Z10" s="158" t="s">
        <v>55</v>
      </c>
      <c r="AA10" s="154" t="s">
        <v>110</v>
      </c>
      <c r="AB10" s="154" t="s">
        <v>55</v>
      </c>
      <c r="AC10" s="154" t="s">
        <v>55</v>
      </c>
      <c r="AD10" s="154" t="s">
        <v>55</v>
      </c>
      <c r="AE10" s="156" t="s">
        <v>63</v>
      </c>
      <c r="AF10" s="1131" t="s">
        <v>453</v>
      </c>
      <c r="AG10" s="1134" t="s">
        <v>264</v>
      </c>
      <c r="AH10" s="1134" t="s">
        <v>453</v>
      </c>
      <c r="AI10" s="1133" t="s">
        <v>264</v>
      </c>
      <c r="AJ10" s="1135" t="s">
        <v>643</v>
      </c>
      <c r="AK10" s="1136"/>
      <c r="AL10" s="1137" t="s">
        <v>533</v>
      </c>
      <c r="AM10" s="1580"/>
      <c r="AN10" s="67"/>
      <c r="AO10" s="143"/>
      <c r="AP10" s="143"/>
      <c r="AV10" s="63"/>
      <c r="AY10" s="37"/>
      <c r="AZ10" s="67"/>
      <c r="BA10" s="67"/>
      <c r="BB10" s="67"/>
      <c r="BC10" s="67"/>
    </row>
    <row r="11" spans="2:56" s="78" customFormat="1" ht="36.75" customHeight="1" x14ac:dyDescent="0.25">
      <c r="B11" s="65"/>
      <c r="C11" s="1629" t="s">
        <v>329</v>
      </c>
      <c r="D11" s="1630"/>
      <c r="E11" s="1630"/>
      <c r="F11" s="1630"/>
      <c r="G11" s="703"/>
      <c r="H11" s="159"/>
      <c r="I11" s="159"/>
      <c r="J11" s="160"/>
      <c r="K11" s="159"/>
      <c r="L11" s="159"/>
      <c r="M11" s="159"/>
      <c r="N11" s="159"/>
      <c r="O11" s="159"/>
      <c r="P11" s="159"/>
      <c r="Q11" s="159"/>
      <c r="R11" s="159"/>
      <c r="S11" s="159"/>
      <c r="T11" s="159"/>
      <c r="U11" s="159"/>
      <c r="V11" s="159"/>
      <c r="W11" s="159"/>
      <c r="X11" s="161"/>
      <c r="Y11" s="160"/>
      <c r="Z11" s="159"/>
      <c r="AA11" s="159"/>
      <c r="AB11" s="159"/>
      <c r="AC11" s="159"/>
      <c r="AD11" s="159"/>
      <c r="AE11" s="161"/>
      <c r="AF11" s="1113"/>
      <c r="AG11" s="1114"/>
      <c r="AH11" s="1115"/>
      <c r="AI11" s="1116"/>
      <c r="AJ11" s="1117"/>
      <c r="AK11" s="1118"/>
      <c r="AL11" s="1119"/>
      <c r="AM11" s="1121"/>
      <c r="AN11" s="67"/>
      <c r="AO11" s="67"/>
      <c r="AP11" s="67"/>
      <c r="AV11" s="63"/>
      <c r="AX11" s="162"/>
      <c r="AY11" s="37"/>
      <c r="AZ11" s="67"/>
      <c r="BA11" s="67"/>
      <c r="BB11" s="67"/>
      <c r="BC11" s="67"/>
    </row>
    <row r="12" spans="2:56" ht="30" customHeight="1" x14ac:dyDescent="0.2">
      <c r="B12" s="15"/>
      <c r="C12" s="79">
        <v>1</v>
      </c>
      <c r="D12" s="279"/>
      <c r="E12" s="276"/>
      <c r="F12" s="356"/>
      <c r="G12" s="705"/>
      <c r="H12" s="357"/>
      <c r="I12" s="80" t="str">
        <f>IF(F12="","",VLOOKUP(F12,'AP.7. Valores-Padrão'!$D$9:$G$13,4,FALSE))</f>
        <v/>
      </c>
      <c r="J12" s="807"/>
      <c r="K12" s="808"/>
      <c r="L12" s="808"/>
      <c r="M12" s="808"/>
      <c r="N12" s="808"/>
      <c r="O12" s="81">
        <f>+SUM(J12:N12)</f>
        <v>0</v>
      </c>
      <c r="P12" s="82">
        <f>+SUMPRODUCT('1. Identificação Ben. Oper.'!$D$50:$H$50,J12:N12)</f>
        <v>0</v>
      </c>
      <c r="Q12" s="84">
        <f>+VLOOKUP($J$10,'AP.8. Fatores de conversão'!$A$5:$I$13,3,FALSE)*J12+VLOOKUP($K$10,'AP.8. Fatores de conversão'!$A$5:$I$13,3,FALSE)*K12+VLOOKUP($L$10,'AP.8. Fatores de conversão'!$A$5:$I$13,3,FALSE)*L12+VLOOKUP($M$10,'AP.8. Fatores de conversão'!$A$5:$I$13,3,FALSE)*M12+VLOOKUP($N$10,'AP.8. Fatores de conversão'!$A$5:$I$13,3,FALSE)*N12</f>
        <v>0</v>
      </c>
      <c r="R12" s="84">
        <f>+VLOOKUP($J$10,'AP.8. Fatores de conversão'!$A$5:$I$13,6,FALSE)*J12+VLOOKUP($K$10,'AP.8. Fatores de conversão'!$A$5:$I$13,6,FALSE)*K12+VLOOKUP($L$10,'AP.8. Fatores de conversão'!$A$5:$I$13,6,FALSE)*L12+VLOOKUP($M$10,'AP.8. Fatores de conversão'!$A$5:$I$13,6,FALSE)*M12+VLOOKUP($N$10,'AP.8. Fatores de conversão'!$A$5:$I$13,6,FALSE)*N12</f>
        <v>0</v>
      </c>
      <c r="S12" s="83">
        <f>IF('1. Identificação Ben. Oper.'!$D$48=0,0,R12/'1. Identificação Ben. Oper.'!$D$48)</f>
        <v>0</v>
      </c>
      <c r="T12" s="84">
        <f>(VLOOKUP($J$10,'AP.8. Fatores de conversão'!$A$5:$I$13,9,FALSE)*J12+VLOOKUP($K$10,'AP.8. Fatores de conversão'!$A$5:$I$13,9,FALSE)*K12+VLOOKUP($L$10,'AP.8. Fatores de conversão'!$A$5:$I$13,9,FALSE)*L12+VLOOKUP($M$10,'AP.8. Fatores de conversão'!$A$5:$I$13,9,FALSE)*M12+VLOOKUP($N$10,'AP.8. Fatores de conversão'!$A$5:$I$13,9,FALSE)*N12)/1000</f>
        <v>0</v>
      </c>
      <c r="U12" s="275"/>
      <c r="V12" s="275"/>
      <c r="W12" s="365"/>
      <c r="X12" s="85">
        <f>IF(V12="",0,IF(OR(W12="",W12=0),0,I12+1))</f>
        <v>0</v>
      </c>
      <c r="Y12" s="1200"/>
      <c r="Z12" s="1201"/>
      <c r="AA12" s="82" t="str">
        <f>IF(F12="","",IF(AND($F$27="",$F$28="",$F$29=""),VLOOKUP(F12,'AP.7. Valores-Padrão'!$D$9:$F$13,3,FALSE)*H12,VLOOKUP(F12,'AP.7. Valores-Padrão'!$D$9:$F$13,3,FALSE)*1.2*H12))</f>
        <v/>
      </c>
      <c r="AB12" s="82">
        <f>IF(Y12=0,0,IF(Y12&lt;(AA12),Y12+Z12,((AA12)+((Z12/Y12)*AA12))))</f>
        <v>0</v>
      </c>
      <c r="AC12" s="308" t="str">
        <f>IF(Y12="","-",((Y12+Z12)-AB12))</f>
        <v>-</v>
      </c>
      <c r="AD12" s="308">
        <v>0</v>
      </c>
      <c r="AE12" s="86">
        <f>IF(P12=0,0,(Y12+Z12)/P12)</f>
        <v>0</v>
      </c>
      <c r="AF12" s="1289"/>
      <c r="AG12" s="1290"/>
      <c r="AH12" s="1290"/>
      <c r="AI12" s="1291"/>
      <c r="AJ12" s="1292"/>
      <c r="AK12" s="1293"/>
      <c r="AL12" s="1294"/>
      <c r="AM12" s="1295"/>
      <c r="AN12" s="14" t="str">
        <f>IF(D12="","",IF(OR(AF12="",AG12="",AH12="",AI12=""),"  P.f. preencha o período de execução da medida",""))</f>
        <v/>
      </c>
      <c r="AO12" s="143"/>
      <c r="AP12" s="143"/>
      <c r="AV12" s="12"/>
      <c r="AY12" s="37"/>
      <c r="AZ12" s="67"/>
      <c r="BA12" s="67"/>
      <c r="BB12" s="67"/>
      <c r="BC12" s="11"/>
    </row>
    <row r="13" spans="2:56" ht="30" customHeight="1" x14ac:dyDescent="0.2">
      <c r="B13" s="15"/>
      <c r="C13" s="79">
        <v>2</v>
      </c>
      <c r="D13" s="279"/>
      <c r="E13" s="276"/>
      <c r="F13" s="356"/>
      <c r="G13" s="705"/>
      <c r="H13" s="357"/>
      <c r="I13" s="80" t="str">
        <f>IF(F13="","",VLOOKUP(F13,'AP.7. Valores-Padrão'!$D$9:$G$13,4,FALSE))</f>
        <v/>
      </c>
      <c r="J13" s="807"/>
      <c r="K13" s="808"/>
      <c r="L13" s="808"/>
      <c r="M13" s="808"/>
      <c r="N13" s="808"/>
      <c r="O13" s="81">
        <f t="shared" ref="O13:O17" si="0">+SUM(J13:N13)</f>
        <v>0</v>
      </c>
      <c r="P13" s="82">
        <f>+SUMPRODUCT('1. Identificação Ben. Oper.'!$D$50:$H$50,J13:N13)</f>
        <v>0</v>
      </c>
      <c r="Q13" s="84">
        <f>+VLOOKUP($J$10,'AP.8. Fatores de conversão'!$A$5:$I$13,3,FALSE)*J13+VLOOKUP($K$10,'AP.8. Fatores de conversão'!$A$5:$I$13,3,FALSE)*K13+VLOOKUP($L$10,'AP.8. Fatores de conversão'!$A$5:$I$13,3,FALSE)*L13+VLOOKUP($M$10,'AP.8. Fatores de conversão'!$A$5:$I$13,3,FALSE)*M13+VLOOKUP($N$10,'AP.8. Fatores de conversão'!$A$5:$I$13,3,FALSE)*N13</f>
        <v>0</v>
      </c>
      <c r="R13" s="84">
        <f>+VLOOKUP($J$10,'AP.8. Fatores de conversão'!$A$5:$I$13,6,FALSE)*J13+VLOOKUP($K$10,'AP.8. Fatores de conversão'!$A$5:$I$13,6,FALSE)*K13+VLOOKUP($L$10,'AP.8. Fatores de conversão'!$A$5:$I$13,6,FALSE)*L13+VLOOKUP($M$10,'AP.8. Fatores de conversão'!$A$5:$I$13,6,FALSE)*M13+VLOOKUP($N$10,'AP.8. Fatores de conversão'!$A$5:$I$13,6,FALSE)*N13</f>
        <v>0</v>
      </c>
      <c r="S13" s="83">
        <f>IF('1. Identificação Ben. Oper.'!$D$48=0,0,R13/'1. Identificação Ben. Oper.'!$D$48)</f>
        <v>0</v>
      </c>
      <c r="T13" s="84">
        <f>(VLOOKUP($J$10,'AP.8. Fatores de conversão'!$A$5:$I$13,9,FALSE)*J13+VLOOKUP($K$10,'AP.8. Fatores de conversão'!$A$5:$I$13,9,FALSE)*K13+VLOOKUP($L$10,'AP.8. Fatores de conversão'!$A$5:$I$13,9,FALSE)*L13+VLOOKUP($M$10,'AP.8. Fatores de conversão'!$A$5:$I$13,9,FALSE)*M13+VLOOKUP($N$10,'AP.8. Fatores de conversão'!$A$5:$I$13,9,FALSE)*N13)/1000</f>
        <v>0</v>
      </c>
      <c r="U13" s="275"/>
      <c r="V13" s="275"/>
      <c r="W13" s="365"/>
      <c r="X13" s="85">
        <f>IF(V13="",0,IF(OR(W13="",W13=0),0,I13+1))</f>
        <v>0</v>
      </c>
      <c r="Y13" s="778"/>
      <c r="Z13" s="275"/>
      <c r="AA13" s="82" t="str">
        <f>IF(F13="","",VLOOKUP(F13,'AP.7. Valores-Padrão'!$D$9:$F$13,3,FALSE)*H13)</f>
        <v/>
      </c>
      <c r="AB13" s="82">
        <f t="shared" ref="AB13:AB18" si="1">IF(Y13=0,0,IF(Y13&lt;(AA13),Y13+Z13,((AA13)+((Z13/Y13)*AA13))))</f>
        <v>0</v>
      </c>
      <c r="AC13" s="308" t="str">
        <f t="shared" ref="AC13:AC18" si="2">IF(Y13="","-",((Y13+Z13)-AB13))</f>
        <v>-</v>
      </c>
      <c r="AD13" s="308">
        <v>0</v>
      </c>
      <c r="AE13" s="86">
        <f>IF(P13=0,0,(Y13+Z13)/P13)</f>
        <v>0</v>
      </c>
      <c r="AF13" s="1289"/>
      <c r="AG13" s="1290"/>
      <c r="AH13" s="1290"/>
      <c r="AI13" s="1291"/>
      <c r="AJ13" s="1292"/>
      <c r="AK13" s="1293"/>
      <c r="AL13" s="1294"/>
      <c r="AM13" s="1295"/>
      <c r="AN13" s="14" t="str">
        <f>IF(D13="","",IF(OR(AF13="",AG13="",AH13="",AI13=""),"  P.f. preencha o período de execução da medida",""))</f>
        <v/>
      </c>
      <c r="AO13" s="143"/>
      <c r="AP13" s="143"/>
      <c r="AV13" s="12"/>
      <c r="AY13" s="37"/>
      <c r="AZ13" s="67"/>
      <c r="BA13" s="67"/>
      <c r="BB13" s="67"/>
      <c r="BC13" s="11"/>
    </row>
    <row r="14" spans="2:56" ht="30" customHeight="1" thickBot="1" x14ac:dyDescent="0.25">
      <c r="B14" s="15"/>
      <c r="C14" s="79">
        <v>3</v>
      </c>
      <c r="D14" s="279"/>
      <c r="E14" s="276"/>
      <c r="F14" s="356"/>
      <c r="G14" s="714"/>
      <c r="H14" s="381"/>
      <c r="I14" s="1228" t="str">
        <f>IF(F14="","",VLOOKUP(F14,'AP.7. Valores-Padrão'!$D$9:$G$13,4,FALSE))</f>
        <v/>
      </c>
      <c r="J14" s="1249"/>
      <c r="K14" s="1250"/>
      <c r="L14" s="1250"/>
      <c r="M14" s="1250"/>
      <c r="N14" s="1250"/>
      <c r="O14" s="1154">
        <f t="shared" si="0"/>
        <v>0</v>
      </c>
      <c r="P14" s="764">
        <f>+SUMPRODUCT('1. Identificação Ben. Oper.'!$D$50:$H$50,J14:N14)</f>
        <v>0</v>
      </c>
      <c r="Q14" s="1156">
        <f>+VLOOKUP($J$10,'AP.8. Fatores de conversão'!$A$5:$I$13,3,FALSE)*J14+VLOOKUP($K$10,'AP.8. Fatores de conversão'!$A$5:$I$13,3,FALSE)*K14+VLOOKUP($L$10,'AP.8. Fatores de conversão'!$A$5:$I$13,3,FALSE)*L14+VLOOKUP($M$10,'AP.8. Fatores de conversão'!$A$5:$I$13,3,FALSE)*M14+VLOOKUP($N$10,'AP.8. Fatores de conversão'!$A$5:$I$13,3,FALSE)*N14</f>
        <v>0</v>
      </c>
      <c r="R14" s="1156">
        <f>+VLOOKUP($J$10,'AP.8. Fatores de conversão'!$A$5:$I$13,6,FALSE)*J14+VLOOKUP($K$10,'AP.8. Fatores de conversão'!$A$5:$I$13,6,FALSE)*K14+VLOOKUP($L$10,'AP.8. Fatores de conversão'!$A$5:$I$13,6,FALSE)*L14+VLOOKUP($M$10,'AP.8. Fatores de conversão'!$A$5:$I$13,6,FALSE)*M14+VLOOKUP($N$10,'AP.8. Fatores de conversão'!$A$5:$I$13,6,FALSE)*N14</f>
        <v>0</v>
      </c>
      <c r="S14" s="83">
        <f>IF('1. Identificação Ben. Oper.'!$D$48=0,0,R14/'1. Identificação Ben. Oper.'!$D$48)</f>
        <v>0</v>
      </c>
      <c r="T14" s="1156">
        <f>(VLOOKUP($J$10,'AP.8. Fatores de conversão'!$A$5:$I$13,9,FALSE)*J14+VLOOKUP($K$10,'AP.8. Fatores de conversão'!$A$5:$I$13,9,FALSE)*K14+VLOOKUP($L$10,'AP.8. Fatores de conversão'!$A$5:$I$13,9,FALSE)*L14+VLOOKUP($M$10,'AP.8. Fatores de conversão'!$A$5:$I$13,9,FALSE)*M14+VLOOKUP($N$10,'AP.8. Fatores de conversão'!$A$5:$I$13,9,FALSE)*N14)/1000</f>
        <v>0</v>
      </c>
      <c r="U14" s="375"/>
      <c r="V14" s="375"/>
      <c r="W14" s="1206"/>
      <c r="X14" s="1157">
        <f>IF(V14="",0,IF(OR(W14="",W14=0),0,I14+1))</f>
        <v>0</v>
      </c>
      <c r="Y14" s="1158"/>
      <c r="Z14" s="375"/>
      <c r="AA14" s="764" t="str">
        <f>IF(F14="","",VLOOKUP(F14,'AP.7. Valores-Padrão'!$D$9:$F$13,3,FALSE)*H14)</f>
        <v/>
      </c>
      <c r="AB14" s="764">
        <f t="shared" si="1"/>
        <v>0</v>
      </c>
      <c r="AC14" s="1161" t="str">
        <f t="shared" si="2"/>
        <v>-</v>
      </c>
      <c r="AD14" s="1161">
        <v>0</v>
      </c>
      <c r="AE14" s="1162">
        <f>IF(P14=0,0,(Y14+Z14)/P14)</f>
        <v>0</v>
      </c>
      <c r="AF14" s="1296"/>
      <c r="AG14" s="1297"/>
      <c r="AH14" s="1297"/>
      <c r="AI14" s="1298"/>
      <c r="AJ14" s="1299"/>
      <c r="AK14" s="1300"/>
      <c r="AL14" s="1301"/>
      <c r="AM14" s="1302"/>
      <c r="AN14" s="14" t="str">
        <f>IF(D14="","",IF(OR(AF14="",AG14="",AH14="",AI14=""),"  P.f. preencha o período de execução da medida",""))</f>
        <v/>
      </c>
      <c r="AO14" s="143"/>
      <c r="AP14" s="143"/>
      <c r="AV14" s="12"/>
      <c r="AY14" s="37"/>
      <c r="AZ14" s="67"/>
      <c r="BA14" s="67"/>
      <c r="BB14" s="67"/>
      <c r="BC14" s="11"/>
    </row>
    <row r="15" spans="2:56" ht="36.75" customHeight="1" x14ac:dyDescent="0.2">
      <c r="B15" s="15"/>
      <c r="C15" s="1621" t="s">
        <v>642</v>
      </c>
      <c r="D15" s="1622"/>
      <c r="E15" s="1622"/>
      <c r="F15" s="1622"/>
      <c r="G15" s="1622"/>
      <c r="H15" s="1622"/>
      <c r="I15" s="1623"/>
      <c r="J15" s="1395"/>
      <c r="K15" s="1396"/>
      <c r="L15" s="1396"/>
      <c r="M15" s="1396"/>
      <c r="N15" s="1396"/>
      <c r="O15" s="1229"/>
      <c r="P15" s="1229"/>
      <c r="Q15" s="1229"/>
      <c r="R15" s="1229"/>
      <c r="S15" s="1229"/>
      <c r="T15" s="1229"/>
      <c r="U15" s="1229"/>
      <c r="V15" s="1229"/>
      <c r="W15" s="1229"/>
      <c r="X15" s="1230"/>
      <c r="Y15" s="1242"/>
      <c r="Z15" s="1229"/>
      <c r="AA15" s="1397"/>
      <c r="AB15" s="1229"/>
      <c r="AC15" s="1229"/>
      <c r="AD15" s="1229"/>
      <c r="AE15" s="1230"/>
      <c r="AF15" s="1113"/>
      <c r="AG15" s="1114"/>
      <c r="AH15" s="1115"/>
      <c r="AI15" s="1116"/>
      <c r="AJ15" s="1268"/>
      <c r="AK15" s="1269"/>
      <c r="AL15" s="1270"/>
      <c r="AM15" s="1271"/>
      <c r="AN15" s="14"/>
      <c r="AO15" s="143"/>
      <c r="AP15" s="143"/>
      <c r="AV15" s="12"/>
      <c r="AY15" s="37"/>
      <c r="AZ15" s="67"/>
      <c r="BA15" s="67"/>
      <c r="BB15" s="67"/>
      <c r="BC15" s="11"/>
    </row>
    <row r="16" spans="2:56" ht="30" customHeight="1" x14ac:dyDescent="0.2">
      <c r="B16" s="15"/>
      <c r="C16" s="79">
        <v>4</v>
      </c>
      <c r="D16" s="279"/>
      <c r="E16" s="276"/>
      <c r="F16" s="356"/>
      <c r="G16" s="705"/>
      <c r="H16" s="357"/>
      <c r="I16" s="80" t="str">
        <f>IF(F16="","",VLOOKUP(F16,'AP.7. Valores-Padrão'!$D$9:$G$13,4,FALSE))</f>
        <v/>
      </c>
      <c r="J16" s="807"/>
      <c r="K16" s="808"/>
      <c r="L16" s="808"/>
      <c r="M16" s="808"/>
      <c r="N16" s="808"/>
      <c r="O16" s="81">
        <f t="shared" si="0"/>
        <v>0</v>
      </c>
      <c r="P16" s="82">
        <f>+SUMPRODUCT('1. Identificação Ben. Oper.'!$D$50:$H$50,J16:N16)</f>
        <v>0</v>
      </c>
      <c r="Q16" s="84">
        <f>+VLOOKUP($J$10,'AP.8. Fatores de conversão'!$A$5:$I$13,3,FALSE)*J16+VLOOKUP($K$10,'AP.8. Fatores de conversão'!$A$5:$I$13,3,FALSE)*K16+VLOOKUP($L$10,'AP.8. Fatores de conversão'!$A$5:$I$13,3,FALSE)*L16+VLOOKUP($M$10,'AP.8. Fatores de conversão'!$A$5:$I$13,3,FALSE)*M16+VLOOKUP($N$10,'AP.8. Fatores de conversão'!$A$5:$I$13,3,FALSE)*N16</f>
        <v>0</v>
      </c>
      <c r="R16" s="84">
        <f>+VLOOKUP($J$10,'AP.8. Fatores de conversão'!$A$5:$I$13,6,FALSE)*J16+VLOOKUP($K$10,'AP.8. Fatores de conversão'!$A$5:$I$13,6,FALSE)*K16+VLOOKUP($L$10,'AP.8. Fatores de conversão'!$A$5:$I$13,6,FALSE)*L16+VLOOKUP($M$10,'AP.8. Fatores de conversão'!$A$5:$I$13,6,FALSE)*M16+VLOOKUP($N$10,'AP.8. Fatores de conversão'!$A$5:$I$13,6,FALSE)*N16</f>
        <v>0</v>
      </c>
      <c r="S16" s="83">
        <f>IF('1. Identificação Ben. Oper.'!$D$48=0,0,R16/'1. Identificação Ben. Oper.'!$D$48)</f>
        <v>0</v>
      </c>
      <c r="T16" s="84">
        <f>(VLOOKUP($J$10,'AP.8. Fatores de conversão'!$A$5:$I$13,9,FALSE)*J16+VLOOKUP($K$10,'AP.8. Fatores de conversão'!$A$5:$I$13,9,FALSE)*K16+VLOOKUP($L$10,'AP.8. Fatores de conversão'!$A$5:$I$13,9,FALSE)*L16+VLOOKUP($M$10,'AP.8. Fatores de conversão'!$A$5:$I$13,9,FALSE)*M16+VLOOKUP($N$10,'AP.8. Fatores de conversão'!$A$5:$I$13,9,FALSE)*N16)/1000</f>
        <v>0</v>
      </c>
      <c r="U16" s="275"/>
      <c r="V16" s="275"/>
      <c r="W16" s="365"/>
      <c r="X16" s="85">
        <f>IF(V16="",0,IF(OR(W16="",W16=0),0,I16+1))</f>
        <v>0</v>
      </c>
      <c r="Y16" s="1283">
        <f>SUM(Y27:Y29)</f>
        <v>0</v>
      </c>
      <c r="Z16" s="1284">
        <f>SUM(Z27:Z29)</f>
        <v>0</v>
      </c>
      <c r="AA16" s="82" t="str">
        <f>IF(F16="","",IF(AND($F$27="",$F$28="",$F$29=""),VLOOKUP(F16,'AP.7. Valores-Padrão'!$D$9:$F$13,3,FALSE)*H16,VLOOKUP(F16,'AP.7. Valores-Padrão'!$D$9:$F$13,3,FALSE)*1.2*H16))</f>
        <v/>
      </c>
      <c r="AB16" s="82">
        <f t="shared" si="1"/>
        <v>0</v>
      </c>
      <c r="AC16" s="308">
        <f t="shared" si="2"/>
        <v>0</v>
      </c>
      <c r="AD16" s="308">
        <v>0</v>
      </c>
      <c r="AE16" s="86">
        <f>IF(P16=0,0,(Y16+Z16)/P16)</f>
        <v>0</v>
      </c>
      <c r="AF16" s="1223" t="s">
        <v>111</v>
      </c>
      <c r="AG16" s="857" t="s">
        <v>111</v>
      </c>
      <c r="AH16" s="857" t="s">
        <v>111</v>
      </c>
      <c r="AI16" s="857" t="s">
        <v>111</v>
      </c>
      <c r="AJ16" s="1224" t="s">
        <v>111</v>
      </c>
      <c r="AK16" s="1225" t="s">
        <v>111</v>
      </c>
      <c r="AL16" s="1226" t="s">
        <v>111</v>
      </c>
      <c r="AM16" s="1227" t="s">
        <v>111</v>
      </c>
      <c r="AN16" s="14" t="str">
        <f>IF(D16="","",IF(OR(AF16="",AG16="",AH16="",AI16=""),"  P.f. preencha o período de execução da medida",""))</f>
        <v/>
      </c>
      <c r="AO16" s="143"/>
      <c r="AP16" s="143"/>
      <c r="AV16" s="12"/>
      <c r="AY16" s="87"/>
      <c r="AZ16" s="67"/>
      <c r="BA16" s="67"/>
      <c r="BB16" s="67"/>
      <c r="BC16" s="11"/>
    </row>
    <row r="17" spans="2:55" ht="30" customHeight="1" x14ac:dyDescent="0.2">
      <c r="B17" s="15"/>
      <c r="C17" s="79">
        <v>5</v>
      </c>
      <c r="D17" s="279"/>
      <c r="E17" s="276"/>
      <c r="F17" s="356"/>
      <c r="G17" s="705"/>
      <c r="H17" s="357"/>
      <c r="I17" s="80" t="str">
        <f>IF(F17="","",VLOOKUP(F17,'AP.7. Valores-Padrão'!$D$9:$G$13,4,FALSE))</f>
        <v/>
      </c>
      <c r="J17" s="807"/>
      <c r="K17" s="808"/>
      <c r="L17" s="808"/>
      <c r="M17" s="808"/>
      <c r="N17" s="808"/>
      <c r="O17" s="81">
        <f t="shared" si="0"/>
        <v>0</v>
      </c>
      <c r="P17" s="82">
        <f>+SUMPRODUCT('1. Identificação Ben. Oper.'!$D$50:$H$50,J17:N17)</f>
        <v>0</v>
      </c>
      <c r="Q17" s="84">
        <f>+VLOOKUP($J$10,'AP.8. Fatores de conversão'!$A$5:$I$13,3,FALSE)*J17+VLOOKUP($K$10,'AP.8. Fatores de conversão'!$A$5:$I$13,3,FALSE)*K17+VLOOKUP($L$10,'AP.8. Fatores de conversão'!$A$5:$I$13,3,FALSE)*L17+VLOOKUP($M$10,'AP.8. Fatores de conversão'!$A$5:$I$13,3,FALSE)*M17+VLOOKUP($N$10,'AP.8. Fatores de conversão'!$A$5:$I$13,3,FALSE)*N17</f>
        <v>0</v>
      </c>
      <c r="R17" s="84">
        <f>+VLOOKUP($J$10,'AP.8. Fatores de conversão'!$A$5:$I$13,6,FALSE)*J17+VLOOKUP($K$10,'AP.8. Fatores de conversão'!$A$5:$I$13,6,FALSE)*K17+VLOOKUP($L$10,'AP.8. Fatores de conversão'!$A$5:$I$13,6,FALSE)*L17+VLOOKUP($M$10,'AP.8. Fatores de conversão'!$A$5:$I$13,6,FALSE)*M17+VLOOKUP($N$10,'AP.8. Fatores de conversão'!$A$5:$I$13,6,FALSE)*N17</f>
        <v>0</v>
      </c>
      <c r="S17" s="83">
        <f>IF('1. Identificação Ben. Oper.'!$D$48=0,0,R17/'1. Identificação Ben. Oper.'!$D$48)</f>
        <v>0</v>
      </c>
      <c r="T17" s="84">
        <f>(VLOOKUP($J$10,'AP.8. Fatores de conversão'!$A$5:$I$13,9,FALSE)*J17+VLOOKUP($K$10,'AP.8. Fatores de conversão'!$A$5:$I$13,9,FALSE)*K17+VLOOKUP($L$10,'AP.8. Fatores de conversão'!$A$5:$I$13,9,FALSE)*L17+VLOOKUP($M$10,'AP.8. Fatores de conversão'!$A$5:$I$13,9,FALSE)*M17+VLOOKUP($N$10,'AP.8. Fatores de conversão'!$A$5:$I$13,9,FALSE)*N17)/1000</f>
        <v>0</v>
      </c>
      <c r="U17" s="275"/>
      <c r="V17" s="275"/>
      <c r="W17" s="365"/>
      <c r="X17" s="85">
        <f>IF(V17="",0,IF(OR(W17="",W17=0),0,I17+1))</f>
        <v>0</v>
      </c>
      <c r="Y17" s="1283">
        <f>SUM(Y30:Y32)</f>
        <v>0</v>
      </c>
      <c r="Z17" s="1284">
        <f>SUM(Z30:Z32)</f>
        <v>0</v>
      </c>
      <c r="AA17" s="82" t="str">
        <f>IF(F17="","",IF(AND($F$30="",$F$31="",$F$32=""),VLOOKUP(F17,'AP.7. Valores-Padrão'!$D$9:$F$13,3,FALSE)*H17,VLOOKUP(F17,'AP.7. Valores-Padrão'!$D$9:$F$13,3,FALSE)*1.2*H17))</f>
        <v/>
      </c>
      <c r="AB17" s="82">
        <f t="shared" si="1"/>
        <v>0</v>
      </c>
      <c r="AC17" s="308">
        <f t="shared" si="2"/>
        <v>0</v>
      </c>
      <c r="AD17" s="308">
        <v>0</v>
      </c>
      <c r="AE17" s="86">
        <f>IF(P17=0,0,(Y17+Z17)/P17)</f>
        <v>0</v>
      </c>
      <c r="AF17" s="1223" t="s">
        <v>111</v>
      </c>
      <c r="AG17" s="857" t="s">
        <v>111</v>
      </c>
      <c r="AH17" s="857" t="s">
        <v>111</v>
      </c>
      <c r="AI17" s="857" t="s">
        <v>111</v>
      </c>
      <c r="AJ17" s="1224" t="s">
        <v>111</v>
      </c>
      <c r="AK17" s="1225" t="s">
        <v>111</v>
      </c>
      <c r="AL17" s="1226" t="s">
        <v>111</v>
      </c>
      <c r="AM17" s="1227" t="s">
        <v>111</v>
      </c>
      <c r="AN17" s="14" t="str">
        <f>IF(D17="","",IF(OR(AF17="",AG17="",AH17="",AI17=""),"  P.f. preencha o período de execução da medida",""))</f>
        <v/>
      </c>
      <c r="AO17" s="143"/>
      <c r="AP17" s="143"/>
      <c r="AV17" s="12"/>
      <c r="AY17" s="87"/>
      <c r="AZ17" s="67"/>
      <c r="BA17" s="67"/>
      <c r="BB17" s="67"/>
      <c r="BC17" s="11"/>
    </row>
    <row r="18" spans="2:55" ht="30" customHeight="1" thickBot="1" x14ac:dyDescent="0.25">
      <c r="B18" s="15"/>
      <c r="C18" s="174">
        <v>6</v>
      </c>
      <c r="D18" s="698"/>
      <c r="E18" s="380"/>
      <c r="F18" s="1243"/>
      <c r="G18" s="714"/>
      <c r="H18" s="381"/>
      <c r="I18" s="1228" t="str">
        <f>IF(F18="","",VLOOKUP(F18,'AP.7. Valores-Padrão'!$D$9:$G$13,4,FALSE))</f>
        <v/>
      </c>
      <c r="J18" s="1253"/>
      <c r="K18" s="1254"/>
      <c r="L18" s="1254"/>
      <c r="M18" s="1254"/>
      <c r="N18" s="1254"/>
      <c r="O18" s="90">
        <f>+SUM(J18:N18)</f>
        <v>0</v>
      </c>
      <c r="P18" s="1152">
        <f>+SUMPRODUCT('1. Identificação Ben. Oper.'!$D$50:$H$50,J18:N18)</f>
        <v>0</v>
      </c>
      <c r="Q18" s="1237">
        <f>+VLOOKUP($J$10,'AP.8. Fatores de conversão'!$A$5:$I$13,3,FALSE)*J18+VLOOKUP($K$10,'AP.8. Fatores de conversão'!$A$5:$I$13,3,FALSE)*K18+VLOOKUP($L$10,'AP.8. Fatores de conversão'!$A$5:$I$13,3,FALSE)*L18+VLOOKUP($M$10,'AP.8. Fatores de conversão'!$A$5:$I$13,3,FALSE)*M18+VLOOKUP($N$10,'AP.8. Fatores de conversão'!$A$5:$I$13,3,FALSE)*N18</f>
        <v>0</v>
      </c>
      <c r="R18" s="1237">
        <f>+VLOOKUP($J$10,'AP.8. Fatores de conversão'!$A$5:$I$13,6,FALSE)*J18+VLOOKUP($K$10,'AP.8. Fatores de conversão'!$A$5:$I$13,6,FALSE)*K18+VLOOKUP($L$10,'AP.8. Fatores de conversão'!$A$5:$I$13,6,FALSE)*L18+VLOOKUP($M$10,'AP.8. Fatores de conversão'!$A$5:$I$13,6,FALSE)*M18+VLOOKUP($N$10,'AP.8. Fatores de conversão'!$A$5:$I$13,6,FALSE)*N18</f>
        <v>0</v>
      </c>
      <c r="S18" s="1236">
        <f>IF('1. Identificação Ben. Oper.'!$D$48=0,0,R18/'1. Identificação Ben. Oper.'!$D$48)</f>
        <v>0</v>
      </c>
      <c r="T18" s="1237">
        <f>(VLOOKUP($J$10,'AP.8. Fatores de conversão'!$A$5:$I$13,9,FALSE)*J18+VLOOKUP($K$10,'AP.8. Fatores de conversão'!$A$5:$I$13,9,FALSE)*K18+VLOOKUP($L$10,'AP.8. Fatores de conversão'!$A$5:$I$13,9,FALSE)*L18+VLOOKUP($M$10,'AP.8. Fatores de conversão'!$A$5:$I$13,9,FALSE)*M18+VLOOKUP($N$10,'AP.8. Fatores de conversão'!$A$5:$I$13,9,FALSE)*N18)/1000</f>
        <v>0</v>
      </c>
      <c r="U18" s="282"/>
      <c r="V18" s="282"/>
      <c r="W18" s="1238"/>
      <c r="X18" s="1239">
        <f>IF(V18="",0,IF(OR(W18="",W18=0),0,I18+1))</f>
        <v>0</v>
      </c>
      <c r="Y18" s="1285">
        <f>SUM(Y33:Y35)</f>
        <v>0</v>
      </c>
      <c r="Z18" s="1286">
        <f>SUM(Z33:Z35)</f>
        <v>0</v>
      </c>
      <c r="AA18" s="1152" t="str">
        <f>IF(F18="","",IF(AND($F$33="",$F$34="",$F$35=""),VLOOKUP(F18,'AP.7. Valores-Padrão'!$D$9:$F$13,3,FALSE)*H18,VLOOKUP(F18,'AP.7. Valores-Padrão'!$D$9:$F$13,3,FALSE)*1.2*H18))</f>
        <v/>
      </c>
      <c r="AB18" s="1152">
        <f t="shared" si="1"/>
        <v>0</v>
      </c>
      <c r="AC18" s="1166">
        <f t="shared" si="2"/>
        <v>0</v>
      </c>
      <c r="AD18" s="1166">
        <v>0</v>
      </c>
      <c r="AE18" s="1241">
        <f>IF(P18=0,0,(Y18+Z18)/P18)</f>
        <v>0</v>
      </c>
      <c r="AF18" s="1272" t="s">
        <v>111</v>
      </c>
      <c r="AG18" s="1273" t="s">
        <v>111</v>
      </c>
      <c r="AH18" s="1273" t="s">
        <v>111</v>
      </c>
      <c r="AI18" s="1273" t="s">
        <v>111</v>
      </c>
      <c r="AJ18" s="1274" t="s">
        <v>111</v>
      </c>
      <c r="AK18" s="1275" t="s">
        <v>111</v>
      </c>
      <c r="AL18" s="1276" t="s">
        <v>111</v>
      </c>
      <c r="AM18" s="1277" t="s">
        <v>111</v>
      </c>
      <c r="AN18" s="14" t="str">
        <f>IF(D18="","",IF(OR(AF18="",AG18="",AH18="",AI18=""),"  P.f. preencha o período de execução da medida",""))</f>
        <v/>
      </c>
      <c r="AO18" s="143"/>
      <c r="AP18" s="143"/>
      <c r="AV18" s="12"/>
      <c r="AY18" s="87"/>
      <c r="AZ18" s="67"/>
      <c r="BA18" s="67"/>
      <c r="BB18" s="67"/>
      <c r="BC18" s="11"/>
    </row>
    <row r="19" spans="2:55" ht="36.75" customHeight="1" x14ac:dyDescent="0.2">
      <c r="B19" s="15"/>
      <c r="C19" s="1629" t="s">
        <v>298</v>
      </c>
      <c r="D19" s="1630"/>
      <c r="E19" s="1630"/>
      <c r="F19" s="1630"/>
      <c r="G19" s="1231"/>
      <c r="H19" s="1232"/>
      <c r="I19" s="1233"/>
      <c r="J19" s="1251"/>
      <c r="K19" s="1252"/>
      <c r="L19" s="1252"/>
      <c r="M19" s="1252"/>
      <c r="N19" s="1252"/>
      <c r="O19" s="159"/>
      <c r="P19" s="159"/>
      <c r="Q19" s="159"/>
      <c r="R19" s="159"/>
      <c r="S19" s="159"/>
      <c r="T19" s="159"/>
      <c r="U19" s="159"/>
      <c r="V19" s="159"/>
      <c r="W19" s="159"/>
      <c r="X19" s="161"/>
      <c r="Y19" s="1234"/>
      <c r="Z19" s="1232"/>
      <c r="AA19" s="1235"/>
      <c r="AB19" s="1232"/>
      <c r="AC19" s="1232"/>
      <c r="AD19" s="1232"/>
      <c r="AE19" s="1233"/>
      <c r="AF19" s="1113"/>
      <c r="AG19" s="1114"/>
      <c r="AH19" s="1115"/>
      <c r="AI19" s="1116"/>
      <c r="AJ19" s="1268"/>
      <c r="AK19" s="1269"/>
      <c r="AL19" s="1270"/>
      <c r="AM19" s="1271"/>
      <c r="AN19" s="14"/>
      <c r="AO19" s="143"/>
      <c r="AP19" s="143"/>
      <c r="AV19" s="12"/>
      <c r="AY19" s="87"/>
      <c r="AZ19" s="67"/>
      <c r="BA19" s="67"/>
      <c r="BB19" s="67"/>
      <c r="BC19" s="11"/>
    </row>
    <row r="20" spans="2:55" ht="30" customHeight="1" x14ac:dyDescent="0.2">
      <c r="B20" s="15"/>
      <c r="C20" s="79">
        <v>7</v>
      </c>
      <c r="D20" s="279"/>
      <c r="E20" s="276"/>
      <c r="F20" s="356"/>
      <c r="G20" s="705"/>
      <c r="H20" s="357"/>
      <c r="I20" s="355"/>
      <c r="J20" s="807"/>
      <c r="K20" s="808"/>
      <c r="L20" s="808"/>
      <c r="M20" s="808"/>
      <c r="N20" s="808"/>
      <c r="O20" s="81">
        <f t="shared" ref="O20:O24" si="3">+SUM(J20:N20)</f>
        <v>0</v>
      </c>
      <c r="P20" s="82">
        <f>+SUMPRODUCT('1. Identificação Ben. Oper.'!$D$50:$H$50,J20:N20)</f>
        <v>0</v>
      </c>
      <c r="Q20" s="84">
        <f>+VLOOKUP($J$10,'AP.8. Fatores de conversão'!$A$5:$I$13,3,FALSE)*J20+VLOOKUP($K$10,'AP.8. Fatores de conversão'!$A$5:$I$13,3,FALSE)*K20+VLOOKUP($L$10,'AP.8. Fatores de conversão'!$A$5:$I$13,3,FALSE)*L20+VLOOKUP($M$10,'AP.8. Fatores de conversão'!$A$5:$I$13,3,FALSE)*M20+VLOOKUP($N$10,'AP.8. Fatores de conversão'!$A$5:$I$13,3,FALSE)*N20</f>
        <v>0</v>
      </c>
      <c r="R20" s="84">
        <f>+VLOOKUP($J$10,'AP.8. Fatores de conversão'!$A$5:$I$13,6,FALSE)*J20+VLOOKUP($K$10,'AP.8. Fatores de conversão'!$A$5:$I$13,6,FALSE)*K20+VLOOKUP($L$10,'AP.8. Fatores de conversão'!$A$5:$I$13,6,FALSE)*L20+VLOOKUP($M$10,'AP.8. Fatores de conversão'!$A$5:$I$13,6,FALSE)*M20+VLOOKUP($N$10,'AP.8. Fatores de conversão'!$A$5:$I$13,6,FALSE)*N20</f>
        <v>0</v>
      </c>
      <c r="S20" s="83">
        <f>IF('1. Identificação Ben. Oper.'!$D$48=0,0,R20/'1. Identificação Ben. Oper.'!$D$48)</f>
        <v>0</v>
      </c>
      <c r="T20" s="84">
        <f>(VLOOKUP($J$10,'AP.8. Fatores de conversão'!$A$5:$I$13,9,FALSE)*J20+VLOOKUP($K$10,'AP.8. Fatores de conversão'!$A$5:$I$13,9,FALSE)*K20+VLOOKUP($L$10,'AP.8. Fatores de conversão'!$A$5:$I$13,9,FALSE)*L20+VLOOKUP($M$10,'AP.8. Fatores de conversão'!$A$5:$I$13,9,FALSE)*M20+VLOOKUP($N$10,'AP.8. Fatores de conversão'!$A$5:$I$13,9,FALSE)*N20)/1000</f>
        <v>0</v>
      </c>
      <c r="U20" s="275"/>
      <c r="V20" s="275"/>
      <c r="W20" s="365"/>
      <c r="X20" s="85">
        <f>IF(V20="",0,IF(OR(W20="",W20=0),0,I20+1))</f>
        <v>0</v>
      </c>
      <c r="Y20" s="316"/>
      <c r="Z20" s="366"/>
      <c r="AA20" s="88" t="s">
        <v>111</v>
      </c>
      <c r="AB20" s="82" t="str">
        <f t="shared" ref="AB20:AB24" si="4">IF(Y20="","-",Y20+Z20)</f>
        <v>-</v>
      </c>
      <c r="AC20" s="88" t="s">
        <v>111</v>
      </c>
      <c r="AD20" s="308">
        <v>0</v>
      </c>
      <c r="AE20" s="86">
        <f>IF(P20=0,0,(Y20+Z20)/P20)</f>
        <v>0</v>
      </c>
      <c r="AF20" s="1289"/>
      <c r="AG20" s="1290"/>
      <c r="AH20" s="1290"/>
      <c r="AI20" s="1291"/>
      <c r="AJ20" s="1292"/>
      <c r="AK20" s="1293"/>
      <c r="AL20" s="1294"/>
      <c r="AM20" s="1295"/>
      <c r="AN20" s="14" t="str">
        <f>IF(D20="","",IF(OR(AF20="",AG20="",AH20="",AI20=""),"  P.f. preencha o período de execução da medida",""))</f>
        <v/>
      </c>
      <c r="AO20" s="143"/>
      <c r="AP20" s="143"/>
      <c r="AV20" s="12"/>
      <c r="AY20" s="87"/>
      <c r="AZ20" s="67"/>
      <c r="BA20" s="67"/>
      <c r="BB20" s="67"/>
      <c r="BC20" s="11"/>
    </row>
    <row r="21" spans="2:55" ht="30" customHeight="1" x14ac:dyDescent="0.2">
      <c r="B21" s="15"/>
      <c r="C21" s="79">
        <v>8</v>
      </c>
      <c r="D21" s="279"/>
      <c r="E21" s="276"/>
      <c r="F21" s="356"/>
      <c r="G21" s="705"/>
      <c r="H21" s="357"/>
      <c r="I21" s="355"/>
      <c r="J21" s="807"/>
      <c r="K21" s="808"/>
      <c r="L21" s="808"/>
      <c r="M21" s="808"/>
      <c r="N21" s="808"/>
      <c r="O21" s="81">
        <f t="shared" si="3"/>
        <v>0</v>
      </c>
      <c r="P21" s="82">
        <f>+SUMPRODUCT('1. Identificação Ben. Oper.'!$D$50:$H$50,J21:N21)</f>
        <v>0</v>
      </c>
      <c r="Q21" s="84">
        <f>+VLOOKUP($J$10,'AP.8. Fatores de conversão'!$A$5:$I$13,3,FALSE)*J21+VLOOKUP($K$10,'AP.8. Fatores de conversão'!$A$5:$I$13,3,FALSE)*K21+VLOOKUP($L$10,'AP.8. Fatores de conversão'!$A$5:$I$13,3,FALSE)*L21+VLOOKUP($M$10,'AP.8. Fatores de conversão'!$A$5:$I$13,3,FALSE)*M21+VLOOKUP($N$10,'AP.8. Fatores de conversão'!$A$5:$I$13,3,FALSE)*N21</f>
        <v>0</v>
      </c>
      <c r="R21" s="84">
        <f>+VLOOKUP($J$10,'AP.8. Fatores de conversão'!$A$5:$I$13,6,FALSE)*J21+VLOOKUP($K$10,'AP.8. Fatores de conversão'!$A$5:$I$13,6,FALSE)*K21+VLOOKUP($L$10,'AP.8. Fatores de conversão'!$A$5:$I$13,6,FALSE)*L21+VLOOKUP($M$10,'AP.8. Fatores de conversão'!$A$5:$I$13,6,FALSE)*M21+VLOOKUP($N$10,'AP.8. Fatores de conversão'!$A$5:$I$13,6,FALSE)*N21</f>
        <v>0</v>
      </c>
      <c r="S21" s="83">
        <f>IF('1. Identificação Ben. Oper.'!$D$48=0,0,R21/'1. Identificação Ben. Oper.'!$D$48)</f>
        <v>0</v>
      </c>
      <c r="T21" s="84">
        <f>(VLOOKUP($J$10,'AP.8. Fatores de conversão'!$A$5:$I$13,9,FALSE)*J21+VLOOKUP($K$10,'AP.8. Fatores de conversão'!$A$5:$I$13,9,FALSE)*K21+VLOOKUP($L$10,'AP.8. Fatores de conversão'!$A$5:$I$13,9,FALSE)*L21+VLOOKUP($M$10,'AP.8. Fatores de conversão'!$A$5:$I$13,9,FALSE)*M21+VLOOKUP($N$10,'AP.8. Fatores de conversão'!$A$5:$I$13,9,FALSE)*N21)/1000</f>
        <v>0</v>
      </c>
      <c r="U21" s="275"/>
      <c r="V21" s="275"/>
      <c r="W21" s="365"/>
      <c r="X21" s="85">
        <f>IF(V21="",0,IF(OR(W21="",W21=0),0,I21+1))</f>
        <v>0</v>
      </c>
      <c r="Y21" s="316"/>
      <c r="Z21" s="366"/>
      <c r="AA21" s="88" t="s">
        <v>111</v>
      </c>
      <c r="AB21" s="82" t="str">
        <f t="shared" si="4"/>
        <v>-</v>
      </c>
      <c r="AC21" s="88" t="s">
        <v>111</v>
      </c>
      <c r="AD21" s="308">
        <v>0</v>
      </c>
      <c r="AE21" s="86">
        <f>IF(P21=0,0,(Y21+Z21)/P21)</f>
        <v>0</v>
      </c>
      <c r="AF21" s="1289"/>
      <c r="AG21" s="1290"/>
      <c r="AH21" s="1290"/>
      <c r="AI21" s="1291"/>
      <c r="AJ21" s="1292"/>
      <c r="AK21" s="1293"/>
      <c r="AL21" s="1294"/>
      <c r="AM21" s="1295"/>
      <c r="AN21" s="14" t="str">
        <f>IF(D21="","",IF(OR(AF21="",AG21="",AH21="",AI21=""),"  P.f. preencha o período de execução da medida",""))</f>
        <v/>
      </c>
      <c r="AO21" s="143"/>
      <c r="AP21" s="143"/>
      <c r="AV21" s="12"/>
      <c r="AY21" s="87"/>
      <c r="AZ21" s="67"/>
      <c r="BA21" s="67"/>
      <c r="BB21" s="67"/>
      <c r="BC21" s="11"/>
    </row>
    <row r="22" spans="2:55" ht="30" customHeight="1" thickBot="1" x14ac:dyDescent="0.25">
      <c r="B22" s="15"/>
      <c r="C22" s="174">
        <v>9</v>
      </c>
      <c r="D22" s="698"/>
      <c r="E22" s="380"/>
      <c r="F22" s="1243"/>
      <c r="G22" s="714"/>
      <c r="H22" s="381"/>
      <c r="I22" s="1244"/>
      <c r="J22" s="1249"/>
      <c r="K22" s="1250"/>
      <c r="L22" s="1250"/>
      <c r="M22" s="1250"/>
      <c r="N22" s="1250"/>
      <c r="O22" s="1154">
        <f t="shared" si="3"/>
        <v>0</v>
      </c>
      <c r="P22" s="764">
        <f>+SUMPRODUCT('1. Identificação Ben. Oper.'!$D$50:$H$50,J22:N22)</f>
        <v>0</v>
      </c>
      <c r="Q22" s="1156">
        <f>+VLOOKUP($J$10,'AP.8. Fatores de conversão'!$A$5:$I$13,3,FALSE)*J22+VLOOKUP($K$10,'AP.8. Fatores de conversão'!$A$5:$I$13,3,FALSE)*K22+VLOOKUP($L$10,'AP.8. Fatores de conversão'!$A$5:$I$13,3,FALSE)*L22+VLOOKUP($M$10,'AP.8. Fatores de conversão'!$A$5:$I$13,3,FALSE)*M22+VLOOKUP($N$10,'AP.8. Fatores de conversão'!$A$5:$I$13,3,FALSE)*N22</f>
        <v>0</v>
      </c>
      <c r="R22" s="1156">
        <f>+VLOOKUP($J$10,'AP.8. Fatores de conversão'!$A$5:$I$13,6,FALSE)*J22+VLOOKUP($K$10,'AP.8. Fatores de conversão'!$A$5:$I$13,6,FALSE)*K22+VLOOKUP($L$10,'AP.8. Fatores de conversão'!$A$5:$I$13,6,FALSE)*L22+VLOOKUP($M$10,'AP.8. Fatores de conversão'!$A$5:$I$13,6,FALSE)*M22+VLOOKUP($N$10,'AP.8. Fatores de conversão'!$A$5:$I$13,6,FALSE)*N22</f>
        <v>0</v>
      </c>
      <c r="S22" s="83">
        <f>IF('1. Identificação Ben. Oper.'!$D$48=0,0,R22/'1. Identificação Ben. Oper.'!$D$48)</f>
        <v>0</v>
      </c>
      <c r="T22" s="1156">
        <f>(VLOOKUP($J$10,'AP.8. Fatores de conversão'!$A$5:$I$13,9,FALSE)*J22+VLOOKUP($K$10,'AP.8. Fatores de conversão'!$A$5:$I$13,9,FALSE)*K22+VLOOKUP($L$10,'AP.8. Fatores de conversão'!$A$5:$I$13,9,FALSE)*L22+VLOOKUP($M$10,'AP.8. Fatores de conversão'!$A$5:$I$13,9,FALSE)*M22+VLOOKUP($N$10,'AP.8. Fatores de conversão'!$A$5:$I$13,9,FALSE)*N22)/1000</f>
        <v>0</v>
      </c>
      <c r="U22" s="375"/>
      <c r="V22" s="375"/>
      <c r="W22" s="1206"/>
      <c r="X22" s="1157">
        <f>IF(V22="",0,IF(OR(W22="",W22=0),0,I22+1))</f>
        <v>0</v>
      </c>
      <c r="Y22" s="367"/>
      <c r="Z22" s="368"/>
      <c r="AA22" s="1240" t="s">
        <v>111</v>
      </c>
      <c r="AB22" s="1152" t="str">
        <f t="shared" si="4"/>
        <v>-</v>
      </c>
      <c r="AC22" s="1240" t="s">
        <v>111</v>
      </c>
      <c r="AD22" s="1166">
        <v>0</v>
      </c>
      <c r="AE22" s="1241">
        <f>IF(P22=0,0,(Y22+Z22)/P22)</f>
        <v>0</v>
      </c>
      <c r="AF22" s="1310"/>
      <c r="AG22" s="1311"/>
      <c r="AH22" s="1311"/>
      <c r="AI22" s="1312"/>
      <c r="AJ22" s="1313"/>
      <c r="AK22" s="1314"/>
      <c r="AL22" s="1315"/>
      <c r="AM22" s="1316"/>
      <c r="AN22" s="14" t="str">
        <f>IF(D22="","",IF(OR(AF22="",AG22="",AH22="",AI22=""),"  P.f. preencha o período de execução da medida",""))</f>
        <v/>
      </c>
      <c r="AO22" s="143"/>
      <c r="AP22" s="143"/>
      <c r="AV22" s="12"/>
      <c r="AY22" s="87"/>
      <c r="AZ22" s="67"/>
      <c r="BA22" s="67"/>
      <c r="BB22" s="67"/>
      <c r="BC22" s="11"/>
    </row>
    <row r="23" spans="2:55" ht="33" customHeight="1" x14ac:dyDescent="0.2">
      <c r="B23" s="15"/>
      <c r="C23" s="1631" t="s">
        <v>408</v>
      </c>
      <c r="D23" s="1632"/>
      <c r="E23" s="1632"/>
      <c r="F23" s="1632"/>
      <c r="G23" s="1245"/>
      <c r="H23" s="1246" t="s">
        <v>386</v>
      </c>
      <c r="I23" s="1247"/>
      <c r="J23" s="1255"/>
      <c r="K23" s="1256"/>
      <c r="L23" s="1256"/>
      <c r="M23" s="1256"/>
      <c r="N23" s="1256"/>
      <c r="O23" s="1257"/>
      <c r="P23" s="1257"/>
      <c r="Q23" s="1257"/>
      <c r="R23" s="1257"/>
      <c r="S23" s="1257"/>
      <c r="T23" s="1257"/>
      <c r="U23" s="1257"/>
      <c r="V23" s="1257"/>
      <c r="W23" s="1257"/>
      <c r="X23" s="1247"/>
      <c r="Y23" s="1278"/>
      <c r="Z23" s="1279"/>
      <c r="AA23" s="1280"/>
      <c r="AB23" s="1279"/>
      <c r="AC23" s="1279"/>
      <c r="AD23" s="1279"/>
      <c r="AE23" s="1281"/>
      <c r="AF23" s="1260"/>
      <c r="AG23" s="1261"/>
      <c r="AH23" s="1262"/>
      <c r="AI23" s="1263"/>
      <c r="AJ23" s="1264"/>
      <c r="AK23" s="1265"/>
      <c r="AL23" s="1266"/>
      <c r="AM23" s="1267"/>
      <c r="AN23" s="14"/>
      <c r="AO23" s="143"/>
      <c r="AP23" s="143"/>
      <c r="AV23" s="12"/>
      <c r="AY23" s="87"/>
      <c r="AZ23" s="67"/>
      <c r="BA23" s="67"/>
      <c r="BB23" s="67"/>
      <c r="BC23" s="11"/>
    </row>
    <row r="24" spans="2:55" ht="30" customHeight="1" thickBot="1" x14ac:dyDescent="0.25">
      <c r="B24" s="15"/>
      <c r="C24" s="89">
        <v>10</v>
      </c>
      <c r="D24" s="281"/>
      <c r="E24" s="358"/>
      <c r="F24" s="359"/>
      <c r="G24" s="706"/>
      <c r="H24" s="360"/>
      <c r="I24" s="1248"/>
      <c r="J24" s="1258"/>
      <c r="K24" s="1259"/>
      <c r="L24" s="1259"/>
      <c r="M24" s="1259"/>
      <c r="N24" s="1259"/>
      <c r="O24" s="90">
        <f t="shared" si="3"/>
        <v>0</v>
      </c>
      <c r="P24" s="1152">
        <f>+SUMPRODUCT('1. Identificação Ben. Oper.'!$D$50:$H$50,J24:N24)</f>
        <v>0</v>
      </c>
      <c r="Q24" s="1237">
        <f>+VLOOKUP($J$10,'AP.8. Fatores de conversão'!$A$5:$I$13,3,FALSE)*J24+VLOOKUP($K$10,'AP.8. Fatores de conversão'!$A$5:$I$13,3,FALSE)*K24+VLOOKUP($L$10,'AP.8. Fatores de conversão'!$A$5:$I$13,3,FALSE)*L24+VLOOKUP($M$10,'AP.8. Fatores de conversão'!$A$5:$I$13,3,FALSE)*M24+VLOOKUP($N$10,'AP.8. Fatores de conversão'!$A$5:$I$13,3,FALSE)*N24</f>
        <v>0</v>
      </c>
      <c r="R24" s="1237">
        <f>+VLOOKUP($J$10,'AP.8. Fatores de conversão'!$A$5:$I$13,6,FALSE)*J24+VLOOKUP($K$10,'AP.8. Fatores de conversão'!$A$5:$I$13,6,FALSE)*K24+VLOOKUP($L$10,'AP.8. Fatores de conversão'!$A$5:$I$13,6,FALSE)*L24+VLOOKUP($M$10,'AP.8. Fatores de conversão'!$A$5:$I$13,6,FALSE)*M24+VLOOKUP($N$10,'AP.8. Fatores de conversão'!$A$5:$I$13,6,FALSE)*N24</f>
        <v>0</v>
      </c>
      <c r="S24" s="83">
        <f>IF('1. Identificação Ben. Oper.'!$D$48=0,0,R24/'1. Identificação Ben. Oper.'!$D$48)</f>
        <v>0</v>
      </c>
      <c r="T24" s="1237">
        <f>(VLOOKUP($J$10,'AP.8. Fatores de conversão'!$A$5:$I$13,9,FALSE)*J24+VLOOKUP($K$10,'AP.8. Fatores de conversão'!$A$5:$I$13,9,FALSE)*K24+VLOOKUP($L$10,'AP.8. Fatores de conversão'!$A$5:$I$13,9,FALSE)*L24+VLOOKUP($M$10,'AP.8. Fatores de conversão'!$A$5:$I$13,9,FALSE)*M24+VLOOKUP($N$10,'AP.8. Fatores de conversão'!$A$5:$I$13,9,FALSE)*N24)/1000</f>
        <v>0</v>
      </c>
      <c r="U24" s="699"/>
      <c r="V24" s="699"/>
      <c r="W24" s="699"/>
      <c r="X24" s="1239">
        <f>IF(V24="",0,IF(OR(W24="",W24=0),0,I24+1))</f>
        <v>0</v>
      </c>
      <c r="Y24" s="1158"/>
      <c r="Z24" s="1159"/>
      <c r="AA24" s="1160" t="s">
        <v>111</v>
      </c>
      <c r="AB24" s="764" t="str">
        <f t="shared" si="4"/>
        <v>-</v>
      </c>
      <c r="AC24" s="1160" t="s">
        <v>111</v>
      </c>
      <c r="AD24" s="1161">
        <v>0</v>
      </c>
      <c r="AE24" s="1162">
        <f>IF(P24=0,0,(Y24+Z24)/P24)</f>
        <v>0</v>
      </c>
      <c r="AF24" s="1289"/>
      <c r="AG24" s="1290"/>
      <c r="AH24" s="1290"/>
      <c r="AI24" s="1291"/>
      <c r="AJ24" s="1299"/>
      <c r="AK24" s="1300"/>
      <c r="AL24" s="1301"/>
      <c r="AM24" s="1302"/>
      <c r="AN24" s="14" t="str">
        <f>IF(D24="","",IF(OR(AF24="",AG24="",AH24="",AI24=""),"  P.f. preencha o período de execução da medida",""))</f>
        <v/>
      </c>
      <c r="AO24" s="163"/>
      <c r="AP24" s="163"/>
      <c r="AV24" s="12"/>
      <c r="AY24" s="87"/>
      <c r="AZ24" s="67"/>
      <c r="BA24" s="67"/>
      <c r="BB24" s="67"/>
      <c r="BC24" s="11"/>
    </row>
    <row r="25" spans="2:55" ht="39.75" customHeight="1" thickBot="1" x14ac:dyDescent="0.25">
      <c r="B25" s="15"/>
      <c r="C25" s="1642" t="s">
        <v>640</v>
      </c>
      <c r="D25" s="1643"/>
      <c r="E25" s="1643"/>
      <c r="F25" s="1643"/>
      <c r="G25" s="1643"/>
      <c r="H25" s="1643"/>
      <c r="I25" s="1644"/>
      <c r="J25" s="1180"/>
      <c r="K25" s="1178"/>
      <c r="L25" s="1178"/>
      <c r="M25" s="1178"/>
      <c r="N25" s="1178"/>
      <c r="O25" s="1177"/>
      <c r="P25" s="1179"/>
      <c r="Q25" s="1178"/>
      <c r="R25" s="1178"/>
      <c r="S25" s="1181"/>
      <c r="T25" s="1178"/>
      <c r="U25" s="1182"/>
      <c r="V25" s="1182"/>
      <c r="W25" s="1182"/>
      <c r="X25" s="1183"/>
      <c r="Y25" s="1287"/>
      <c r="Z25" s="1287"/>
      <c r="AA25" s="1184"/>
      <c r="AB25" s="1179"/>
      <c r="AC25" s="1184"/>
      <c r="AD25" s="1179"/>
      <c r="AE25" s="1179"/>
      <c r="AF25" s="1185"/>
      <c r="AG25" s="1185"/>
      <c r="AH25" s="1185"/>
      <c r="AI25" s="1185"/>
      <c r="AJ25" s="1186"/>
      <c r="AK25" s="1186"/>
      <c r="AL25" s="1186"/>
      <c r="AM25" s="1187"/>
      <c r="AN25" s="14"/>
      <c r="AO25" s="163"/>
      <c r="AP25" s="163"/>
      <c r="AV25" s="12"/>
      <c r="AY25" s="87"/>
      <c r="AZ25" s="67"/>
      <c r="BA25" s="67"/>
      <c r="BB25" s="67"/>
      <c r="BC25" s="11"/>
    </row>
    <row r="26" spans="2:55" ht="37.5" customHeight="1" thickBot="1" x14ac:dyDescent="0.25">
      <c r="B26" s="15"/>
      <c r="C26" s="1198" t="s">
        <v>619</v>
      </c>
      <c r="D26" s="1583" t="s">
        <v>10</v>
      </c>
      <c r="E26" s="1584"/>
      <c r="F26" s="1199" t="s">
        <v>620</v>
      </c>
      <c r="G26" s="1581" t="s">
        <v>445</v>
      </c>
      <c r="H26" s="1581"/>
      <c r="I26" s="1582"/>
      <c r="J26" s="1191"/>
      <c r="K26" s="1189"/>
      <c r="L26" s="1189"/>
      <c r="M26" s="1189"/>
      <c r="N26" s="1189"/>
      <c r="O26" s="1188"/>
      <c r="P26" s="1190"/>
      <c r="Q26" s="1189"/>
      <c r="R26" s="1189"/>
      <c r="S26" s="1192"/>
      <c r="T26" s="1189"/>
      <c r="U26" s="1193"/>
      <c r="V26" s="1193"/>
      <c r="W26" s="1193"/>
      <c r="X26" s="1194"/>
      <c r="Y26" s="1288"/>
      <c r="Z26" s="1288"/>
      <c r="AA26" s="1195"/>
      <c r="AB26" s="1190"/>
      <c r="AC26" s="1195"/>
      <c r="AD26" s="1190"/>
      <c r="AE26" s="1202" t="s">
        <v>621</v>
      </c>
      <c r="AF26" s="1196"/>
      <c r="AG26" s="1196"/>
      <c r="AH26" s="1196"/>
      <c r="AI26" s="1196"/>
      <c r="AJ26" s="1197"/>
      <c r="AK26" s="1197"/>
      <c r="AL26" s="1197"/>
      <c r="AM26" s="1187"/>
      <c r="AN26" s="14"/>
      <c r="AO26" s="163"/>
      <c r="AP26" s="163"/>
      <c r="AV26" s="12"/>
      <c r="AY26" s="87"/>
      <c r="AZ26" s="67"/>
      <c r="BA26" s="67"/>
      <c r="BB26" s="67"/>
      <c r="BC26" s="11"/>
    </row>
    <row r="27" spans="2:55" ht="30" customHeight="1" x14ac:dyDescent="0.2">
      <c r="B27" s="15"/>
      <c r="C27" s="1639">
        <f>C16</f>
        <v>4</v>
      </c>
      <c r="D27" s="1633" t="str">
        <f>IF(D16="","",D16)</f>
        <v/>
      </c>
      <c r="E27" s="1634"/>
      <c r="F27" s="1203"/>
      <c r="G27" s="1612" t="str">
        <f>IF(D27="","",'11. Resumo e Forma de Financ.'!C42)</f>
        <v/>
      </c>
      <c r="H27" s="1613"/>
      <c r="I27" s="1614"/>
      <c r="J27" s="1585"/>
      <c r="K27" s="1586"/>
      <c r="L27" s="1586"/>
      <c r="M27" s="1586"/>
      <c r="N27" s="1586"/>
      <c r="O27" s="1586"/>
      <c r="P27" s="1586"/>
      <c r="Q27" s="1586"/>
      <c r="R27" s="1586"/>
      <c r="S27" s="1586"/>
      <c r="T27" s="1586"/>
      <c r="U27" s="1586"/>
      <c r="V27" s="1586"/>
      <c r="W27" s="1586"/>
      <c r="X27" s="1587"/>
      <c r="Y27" s="1282"/>
      <c r="Z27" s="1163"/>
      <c r="AA27" s="1651" t="str">
        <f>IF(AA16="","",IF(AND(F27="",F28="",F29=""),"",AA16))</f>
        <v/>
      </c>
      <c r="AB27" s="1153" t="str">
        <f>IF(F27="","",IF(Y27="","",IF(SUM($Y$27:$Y$29)&lt;$AA$27,Y27+Z27,$AA$16*AE27+(Z27/Y27)*$AA$16*AE27)))</f>
        <v/>
      </c>
      <c r="AC27" s="308" t="str">
        <f>IF(Y27="","-",IF(AB27="","",((Y27+Z27)-AB27)))</f>
        <v>-</v>
      </c>
      <c r="AD27" s="308">
        <v>0</v>
      </c>
      <c r="AE27" s="1164" t="str">
        <f>IF(F27="","",IF(Y27="","",(Y27+Z27)/SUM($Y$27:$Z$29)))</f>
        <v/>
      </c>
      <c r="AF27" s="1289"/>
      <c r="AG27" s="1290"/>
      <c r="AH27" s="1290"/>
      <c r="AI27" s="1291"/>
      <c r="AJ27" s="1292"/>
      <c r="AK27" s="1293"/>
      <c r="AL27" s="1294"/>
      <c r="AM27" s="1295"/>
      <c r="AN27" s="14" t="str">
        <f t="shared" ref="AN27:AN35" si="5">IF(F27="","",IF(OR(AF27="",AG27="",AH27="",AI27=""),"  P.f. preencha o período de execução da medida",""))</f>
        <v/>
      </c>
      <c r="AO27" s="163"/>
      <c r="AP27" s="163"/>
      <c r="AV27" s="12"/>
      <c r="AY27" s="87"/>
      <c r="AZ27" s="67"/>
      <c r="BA27" s="67"/>
      <c r="BB27" s="67"/>
      <c r="BC27" s="11"/>
    </row>
    <row r="28" spans="2:55" ht="30" customHeight="1" x14ac:dyDescent="0.2">
      <c r="B28" s="15"/>
      <c r="C28" s="1640"/>
      <c r="D28" s="1635"/>
      <c r="E28" s="1636"/>
      <c r="F28" s="279"/>
      <c r="G28" s="1615" t="str">
        <f>IF(D27="","",'11. Resumo e Forma de Financ.'!C44)</f>
        <v/>
      </c>
      <c r="H28" s="1616"/>
      <c r="I28" s="1617"/>
      <c r="J28" s="1588"/>
      <c r="K28" s="1589"/>
      <c r="L28" s="1589"/>
      <c r="M28" s="1589"/>
      <c r="N28" s="1589"/>
      <c r="O28" s="1589"/>
      <c r="P28" s="1589"/>
      <c r="Q28" s="1589"/>
      <c r="R28" s="1589"/>
      <c r="S28" s="1589"/>
      <c r="T28" s="1589"/>
      <c r="U28" s="1589"/>
      <c r="V28" s="1589"/>
      <c r="W28" s="1589"/>
      <c r="X28" s="1590"/>
      <c r="Y28" s="316"/>
      <c r="Z28" s="1163"/>
      <c r="AA28" s="1651"/>
      <c r="AB28" s="1153" t="str">
        <f>IF(F28="","",IF(Y28="","",IF(SUM($Y$27:$Y$29)&lt;$AA$27,Y28+Z28,$AA$16*AE28+(Z28/Y28)*$AA$16*AE28)))</f>
        <v/>
      </c>
      <c r="AC28" s="308" t="str">
        <f t="shared" ref="AC28:AC29" si="6">IF(Y28="","-",IF(AB28="","",((Y28+Z28)-AB28)))</f>
        <v>-</v>
      </c>
      <c r="AD28" s="308">
        <v>0</v>
      </c>
      <c r="AE28" s="1164" t="str">
        <f>IF(F28="","",IF(Y28="","",(Y28+Z28)/SUM($Y$27:$Z$29)))</f>
        <v/>
      </c>
      <c r="AF28" s="1289"/>
      <c r="AG28" s="1290"/>
      <c r="AH28" s="1290"/>
      <c r="AI28" s="1291"/>
      <c r="AJ28" s="1292"/>
      <c r="AK28" s="1293"/>
      <c r="AL28" s="1294"/>
      <c r="AM28" s="1295"/>
      <c r="AN28" s="14" t="str">
        <f t="shared" si="5"/>
        <v/>
      </c>
      <c r="AO28" s="163"/>
      <c r="AP28" s="163"/>
      <c r="AV28" s="12"/>
      <c r="AY28" s="87"/>
      <c r="AZ28" s="67"/>
      <c r="BA28" s="67"/>
      <c r="BB28" s="67"/>
      <c r="BC28" s="11"/>
    </row>
    <row r="29" spans="2:55" ht="30" customHeight="1" thickBot="1" x14ac:dyDescent="0.25">
      <c r="B29" s="15"/>
      <c r="C29" s="1641"/>
      <c r="D29" s="1637"/>
      <c r="E29" s="1638"/>
      <c r="F29" s="281"/>
      <c r="G29" s="1618" t="str">
        <f>IF(D27="","",'11. Resumo e Forma de Financ.'!C41)</f>
        <v/>
      </c>
      <c r="H29" s="1619"/>
      <c r="I29" s="1620"/>
      <c r="J29" s="1588"/>
      <c r="K29" s="1589"/>
      <c r="L29" s="1589"/>
      <c r="M29" s="1589"/>
      <c r="N29" s="1589"/>
      <c r="O29" s="1589"/>
      <c r="P29" s="1589"/>
      <c r="Q29" s="1589"/>
      <c r="R29" s="1589"/>
      <c r="S29" s="1589"/>
      <c r="T29" s="1589"/>
      <c r="U29" s="1589"/>
      <c r="V29" s="1589"/>
      <c r="W29" s="1589"/>
      <c r="X29" s="1590"/>
      <c r="Y29" s="367"/>
      <c r="Z29" s="1163"/>
      <c r="AA29" s="1651"/>
      <c r="AB29" s="1153" t="str">
        <f>IF(F29="","",IF(Y29="","",IF(SUM($Y$27:$Y$29)&lt;$AA$27,Y29+Z29,$AA$16*AE29+(Z29/Y29)*$AA$16*AE29)))</f>
        <v/>
      </c>
      <c r="AC29" s="308" t="str">
        <f t="shared" si="6"/>
        <v>-</v>
      </c>
      <c r="AD29" s="1161">
        <v>0</v>
      </c>
      <c r="AE29" s="1164" t="str">
        <f>IF(F29="","",IF(Y29="","",(Y29+Z29)/SUM($Y$27:$Z$29)))</f>
        <v/>
      </c>
      <c r="AF29" s="1296"/>
      <c r="AG29" s="1297"/>
      <c r="AH29" s="1297"/>
      <c r="AI29" s="1298"/>
      <c r="AJ29" s="1299"/>
      <c r="AK29" s="1300"/>
      <c r="AL29" s="1301"/>
      <c r="AM29" s="1302"/>
      <c r="AN29" s="14" t="str">
        <f t="shared" si="5"/>
        <v/>
      </c>
      <c r="AO29" s="163"/>
      <c r="AP29" s="163"/>
      <c r="AV29" s="12"/>
      <c r="AY29" s="87"/>
      <c r="AZ29" s="67"/>
      <c r="BA29" s="67"/>
      <c r="BB29" s="67"/>
      <c r="BC29" s="11"/>
    </row>
    <row r="30" spans="2:55" ht="30" customHeight="1" x14ac:dyDescent="0.2">
      <c r="B30" s="15"/>
      <c r="C30" s="1639">
        <f>C17</f>
        <v>5</v>
      </c>
      <c r="D30" s="1633" t="str">
        <f>IF(D17="","",D17)</f>
        <v/>
      </c>
      <c r="E30" s="1634"/>
      <c r="F30" s="1203"/>
      <c r="G30" s="1612" t="str">
        <f>IF(D30="","",'11. Resumo e Forma de Financ.'!C42)</f>
        <v/>
      </c>
      <c r="H30" s="1613"/>
      <c r="I30" s="1614"/>
      <c r="J30" s="1588"/>
      <c r="K30" s="1589"/>
      <c r="L30" s="1589"/>
      <c r="M30" s="1589"/>
      <c r="N30" s="1589"/>
      <c r="O30" s="1589"/>
      <c r="P30" s="1589"/>
      <c r="Q30" s="1589"/>
      <c r="R30" s="1589"/>
      <c r="S30" s="1589"/>
      <c r="T30" s="1589"/>
      <c r="U30" s="1589"/>
      <c r="V30" s="1589"/>
      <c r="W30" s="1589"/>
      <c r="X30" s="1590"/>
      <c r="Y30" s="1150"/>
      <c r="Z30" s="1169"/>
      <c r="AA30" s="1652" t="str">
        <f>IF(AA17="","",IF(AND(F30="",F31="",F32=""),"",AA17))</f>
        <v/>
      </c>
      <c r="AB30" s="1151" t="str">
        <f>IF(F30="","",IF(Y30="","",IF(SUM($Y$30:$Y$32)&lt;$AA$30,Y30+Z30,$AA$17*AE30+(Z30/Y30)*$AA$17*AE30)))</f>
        <v/>
      </c>
      <c r="AC30" s="1165" t="str">
        <f t="shared" ref="AC30:AC32" si="7">IF(Y30="","-",IF(AB30="","",((Y30+Z30)-AB30)))</f>
        <v>-</v>
      </c>
      <c r="AD30" s="1165">
        <v>0</v>
      </c>
      <c r="AE30" s="1167" t="str">
        <f>IF(F30="","",IF(Y30="","",(Y30+Z30)/SUM($Y$30:$Z$32)))</f>
        <v/>
      </c>
      <c r="AF30" s="1303"/>
      <c r="AG30" s="1304"/>
      <c r="AH30" s="1304"/>
      <c r="AI30" s="1305"/>
      <c r="AJ30" s="1306"/>
      <c r="AK30" s="1307"/>
      <c r="AL30" s="1308"/>
      <c r="AM30" s="1309"/>
      <c r="AN30" s="14" t="str">
        <f t="shared" si="5"/>
        <v/>
      </c>
      <c r="AO30" s="163"/>
      <c r="AP30" s="163"/>
      <c r="AV30" s="12"/>
      <c r="AY30" s="87"/>
      <c r="AZ30" s="67"/>
      <c r="BA30" s="67"/>
      <c r="BB30" s="67"/>
      <c r="BC30" s="11"/>
    </row>
    <row r="31" spans="2:55" ht="30" customHeight="1" x14ac:dyDescent="0.2">
      <c r="B31" s="15"/>
      <c r="C31" s="1640"/>
      <c r="D31" s="1635"/>
      <c r="E31" s="1636"/>
      <c r="F31" s="279"/>
      <c r="G31" s="1615" t="str">
        <f>IF(D30="","",'11. Resumo e Forma de Financ.'!C44)</f>
        <v/>
      </c>
      <c r="H31" s="1616"/>
      <c r="I31" s="1617"/>
      <c r="J31" s="1588"/>
      <c r="K31" s="1589"/>
      <c r="L31" s="1589"/>
      <c r="M31" s="1589"/>
      <c r="N31" s="1589"/>
      <c r="O31" s="1589"/>
      <c r="P31" s="1589"/>
      <c r="Q31" s="1589"/>
      <c r="R31" s="1589"/>
      <c r="S31" s="1589"/>
      <c r="T31" s="1589"/>
      <c r="U31" s="1589"/>
      <c r="V31" s="1589"/>
      <c r="W31" s="1589"/>
      <c r="X31" s="1590"/>
      <c r="Y31" s="316"/>
      <c r="Z31" s="275"/>
      <c r="AA31" s="1651"/>
      <c r="AB31" s="82" t="str">
        <f>IF(F31="","",IF(Y31="","",IF(SUM($Y$30:$Y$32)&lt;$AA$30,Y31+Z31,$AA$17*AE31+(Z31/Y31)*$AA$17*AE31)))</f>
        <v/>
      </c>
      <c r="AC31" s="308" t="str">
        <f t="shared" si="7"/>
        <v>-</v>
      </c>
      <c r="AD31" s="308">
        <v>0</v>
      </c>
      <c r="AE31" s="1164" t="str">
        <f>IF(F31="","",IF(Y31="","",(Y31+Z31)/SUM($Y$30:$Z$32)))</f>
        <v/>
      </c>
      <c r="AF31" s="1289"/>
      <c r="AG31" s="1290"/>
      <c r="AH31" s="1290"/>
      <c r="AI31" s="1291"/>
      <c r="AJ31" s="1292"/>
      <c r="AK31" s="1293"/>
      <c r="AL31" s="1294"/>
      <c r="AM31" s="1295"/>
      <c r="AN31" s="14" t="str">
        <f t="shared" si="5"/>
        <v/>
      </c>
      <c r="AO31" s="163"/>
      <c r="AP31" s="163"/>
      <c r="AV31" s="12"/>
      <c r="AY31" s="87"/>
      <c r="AZ31" s="67"/>
      <c r="BA31" s="67"/>
      <c r="BB31" s="67"/>
      <c r="BC31" s="11"/>
    </row>
    <row r="32" spans="2:55" ht="30" customHeight="1" thickBot="1" x14ac:dyDescent="0.25">
      <c r="B32" s="15"/>
      <c r="C32" s="1641"/>
      <c r="D32" s="1637"/>
      <c r="E32" s="1638"/>
      <c r="F32" s="281"/>
      <c r="G32" s="1618" t="str">
        <f>IF(D30="","",'11. Resumo e Forma de Financ.'!C41)</f>
        <v/>
      </c>
      <c r="H32" s="1619"/>
      <c r="I32" s="1620"/>
      <c r="J32" s="1588"/>
      <c r="K32" s="1589"/>
      <c r="L32" s="1589"/>
      <c r="M32" s="1589"/>
      <c r="N32" s="1589"/>
      <c r="O32" s="1589"/>
      <c r="P32" s="1589"/>
      <c r="Q32" s="1589"/>
      <c r="R32" s="1589"/>
      <c r="S32" s="1589"/>
      <c r="T32" s="1589"/>
      <c r="U32" s="1589"/>
      <c r="V32" s="1589"/>
      <c r="W32" s="1589"/>
      <c r="X32" s="1590"/>
      <c r="Y32" s="367"/>
      <c r="Z32" s="368"/>
      <c r="AA32" s="1653"/>
      <c r="AB32" s="1152" t="str">
        <f>IF(F32="","",IF(Y32="","",IF(SUM($Y$30:$Y$32)&lt;$AA$30,Y32+Z32,$AA$17*AE32+(Z32/Y32)*$AA$17*AE32)))</f>
        <v/>
      </c>
      <c r="AC32" s="308" t="str">
        <f t="shared" si="7"/>
        <v>-</v>
      </c>
      <c r="AD32" s="1166">
        <v>0</v>
      </c>
      <c r="AE32" s="1168" t="str">
        <f>IF(F32="","",IF(Y32="","",(Y32+Z32)/SUM($Y$30:$Z$32)))</f>
        <v/>
      </c>
      <c r="AF32" s="1310"/>
      <c r="AG32" s="1311"/>
      <c r="AH32" s="1311"/>
      <c r="AI32" s="1312"/>
      <c r="AJ32" s="1313"/>
      <c r="AK32" s="1314"/>
      <c r="AL32" s="1315"/>
      <c r="AM32" s="1316"/>
      <c r="AN32" s="14" t="str">
        <f t="shared" si="5"/>
        <v/>
      </c>
      <c r="AO32" s="163"/>
      <c r="AP32" s="163"/>
      <c r="AV32" s="12"/>
      <c r="AY32" s="87"/>
      <c r="AZ32" s="67"/>
      <c r="BA32" s="67"/>
      <c r="BB32" s="67"/>
      <c r="BC32" s="11"/>
    </row>
    <row r="33" spans="2:60" ht="30" customHeight="1" x14ac:dyDescent="0.2">
      <c r="B33" s="15"/>
      <c r="C33" s="1639">
        <f>C18</f>
        <v>6</v>
      </c>
      <c r="D33" s="1633" t="str">
        <f>IF(D18="","",D18)</f>
        <v/>
      </c>
      <c r="E33" s="1634"/>
      <c r="F33" s="1203"/>
      <c r="G33" s="1612" t="str">
        <f>IF(D33="","",'11. Resumo e Forma de Financ.'!C42)</f>
        <v/>
      </c>
      <c r="H33" s="1613"/>
      <c r="I33" s="1614"/>
      <c r="J33" s="1588"/>
      <c r="K33" s="1589"/>
      <c r="L33" s="1589"/>
      <c r="M33" s="1589"/>
      <c r="N33" s="1589"/>
      <c r="O33" s="1589"/>
      <c r="P33" s="1589"/>
      <c r="Q33" s="1589"/>
      <c r="R33" s="1589"/>
      <c r="S33" s="1589"/>
      <c r="T33" s="1589"/>
      <c r="U33" s="1589"/>
      <c r="V33" s="1589"/>
      <c r="W33" s="1589"/>
      <c r="X33" s="1590"/>
      <c r="Y33" s="1150"/>
      <c r="Z33" s="1169"/>
      <c r="AA33" s="1652" t="str">
        <f>IF(AA18="","",IF(AND(F33="",F34="",F35=""),"",AA18))</f>
        <v/>
      </c>
      <c r="AB33" s="1151" t="str">
        <f>IF(F33="","",IF(Y33="","",IF(SUM($Y$33:$Y$35)&lt;$AA$33,Y33+Z33,$AA$18*AE33+(Z33/Y33)*$AA$18*AE33)))</f>
        <v/>
      </c>
      <c r="AC33" s="1165" t="str">
        <f>IF(Y33="","-",IF(AB33="","",((Y33+Z33)-AB33)))</f>
        <v>-</v>
      </c>
      <c r="AD33" s="1165">
        <v>0</v>
      </c>
      <c r="AE33" s="1167" t="str">
        <f>IF(F33="","",IF(Y33="","",(Y33+Z33)/SUM($Y$33:$Z$35)))</f>
        <v/>
      </c>
      <c r="AF33" s="1303"/>
      <c r="AG33" s="1304"/>
      <c r="AH33" s="1304"/>
      <c r="AI33" s="1305"/>
      <c r="AJ33" s="1306"/>
      <c r="AK33" s="1307"/>
      <c r="AL33" s="1308"/>
      <c r="AM33" s="1309"/>
      <c r="AN33" s="14" t="str">
        <f t="shared" si="5"/>
        <v/>
      </c>
      <c r="AO33" s="163"/>
      <c r="AP33" s="163"/>
      <c r="AV33" s="12"/>
      <c r="AY33" s="87"/>
      <c r="AZ33" s="67"/>
      <c r="BA33" s="67"/>
      <c r="BB33" s="67"/>
      <c r="BC33" s="11"/>
    </row>
    <row r="34" spans="2:60" ht="30" customHeight="1" x14ac:dyDescent="0.2">
      <c r="B34" s="15"/>
      <c r="C34" s="1640"/>
      <c r="D34" s="1635"/>
      <c r="E34" s="1636"/>
      <c r="F34" s="279"/>
      <c r="G34" s="1615" t="str">
        <f>IF(D33="","",'11. Resumo e Forma de Financ.'!C44)</f>
        <v/>
      </c>
      <c r="H34" s="1616"/>
      <c r="I34" s="1617"/>
      <c r="J34" s="1588"/>
      <c r="K34" s="1589"/>
      <c r="L34" s="1589"/>
      <c r="M34" s="1589"/>
      <c r="N34" s="1589"/>
      <c r="O34" s="1589"/>
      <c r="P34" s="1589"/>
      <c r="Q34" s="1589"/>
      <c r="R34" s="1589"/>
      <c r="S34" s="1589"/>
      <c r="T34" s="1589"/>
      <c r="U34" s="1589"/>
      <c r="V34" s="1589"/>
      <c r="W34" s="1589"/>
      <c r="X34" s="1590"/>
      <c r="Y34" s="316"/>
      <c r="Z34" s="275"/>
      <c r="AA34" s="1651"/>
      <c r="AB34" s="82" t="str">
        <f>IF(F34="","",IF(Y34="","",IF(SUM($Y$33:$Y$35)&lt;$AA$33,Y34+Z34,$AA$18*AE34+(Z34/Y34)*$AA$18*AE34)))</f>
        <v/>
      </c>
      <c r="AC34" s="308" t="str">
        <f t="shared" ref="AC34:AC35" si="8">IF(Y34="","-",IF(AB34="","",((Y34+Z34)-AB34)))</f>
        <v>-</v>
      </c>
      <c r="AD34" s="308">
        <v>0</v>
      </c>
      <c r="AE34" s="1164" t="str">
        <f>IF(F34="","",IF(Y34="","",(Y34+Z34)/SUM($Y$33:$Z$35)))</f>
        <v/>
      </c>
      <c r="AF34" s="1289"/>
      <c r="AG34" s="1290"/>
      <c r="AH34" s="1290"/>
      <c r="AI34" s="1291"/>
      <c r="AJ34" s="1292"/>
      <c r="AK34" s="1293"/>
      <c r="AL34" s="1294"/>
      <c r="AM34" s="1295"/>
      <c r="AN34" s="14" t="str">
        <f t="shared" si="5"/>
        <v/>
      </c>
      <c r="AO34" s="163"/>
      <c r="AP34" s="163"/>
      <c r="AV34" s="12"/>
      <c r="AY34" s="87"/>
      <c r="AZ34" s="67"/>
      <c r="BA34" s="67"/>
      <c r="BB34" s="67"/>
      <c r="BC34" s="11"/>
    </row>
    <row r="35" spans="2:60" ht="30" customHeight="1" thickBot="1" x14ac:dyDescent="0.25">
      <c r="B35" s="15"/>
      <c r="C35" s="1641"/>
      <c r="D35" s="1637"/>
      <c r="E35" s="1638"/>
      <c r="F35" s="281"/>
      <c r="G35" s="1618" t="str">
        <f>IF(D33="","",'11. Resumo e Forma de Financ.'!C41)</f>
        <v/>
      </c>
      <c r="H35" s="1619"/>
      <c r="I35" s="1620"/>
      <c r="J35" s="1591"/>
      <c r="K35" s="1592"/>
      <c r="L35" s="1592"/>
      <c r="M35" s="1592"/>
      <c r="N35" s="1592"/>
      <c r="O35" s="1592"/>
      <c r="P35" s="1592"/>
      <c r="Q35" s="1592"/>
      <c r="R35" s="1592"/>
      <c r="S35" s="1592"/>
      <c r="T35" s="1592"/>
      <c r="U35" s="1592"/>
      <c r="V35" s="1592"/>
      <c r="W35" s="1592"/>
      <c r="X35" s="1593"/>
      <c r="Y35" s="367"/>
      <c r="Z35" s="368"/>
      <c r="AA35" s="1653"/>
      <c r="AB35" s="1152" t="str">
        <f>IF(F35="","",IF(Y35="","",IF(SUM($Y$33:$Y$35)&lt;$AA$33,Y35+Z35,$AA$18*AE35+(Z35/Y35)*$AA$18*AE35)))</f>
        <v/>
      </c>
      <c r="AC35" s="308" t="str">
        <f t="shared" si="8"/>
        <v>-</v>
      </c>
      <c r="AD35" s="1166">
        <v>0</v>
      </c>
      <c r="AE35" s="1168" t="str">
        <f>IF(F35="","",IF(Y35="","",(Y35+Z35)/SUM($Y$33:$Z$35)))</f>
        <v/>
      </c>
      <c r="AF35" s="1310"/>
      <c r="AG35" s="1311"/>
      <c r="AH35" s="1311"/>
      <c r="AI35" s="1312"/>
      <c r="AJ35" s="1313"/>
      <c r="AK35" s="1314"/>
      <c r="AL35" s="1315"/>
      <c r="AM35" s="1316"/>
      <c r="AN35" s="14" t="str">
        <f t="shared" si="5"/>
        <v/>
      </c>
      <c r="AO35" s="163"/>
      <c r="AP35" s="163"/>
      <c r="AV35" s="12"/>
      <c r="AY35" s="87"/>
      <c r="AZ35" s="67"/>
      <c r="BA35" s="67"/>
      <c r="BB35" s="67"/>
      <c r="BC35" s="11"/>
    </row>
    <row r="36" spans="2:60" ht="15.75" thickBot="1" x14ac:dyDescent="0.3">
      <c r="B36" s="15"/>
      <c r="C36" s="23"/>
      <c r="D36" s="11"/>
      <c r="E36" s="11"/>
      <c r="F36" s="11"/>
      <c r="G36" s="11"/>
      <c r="H36" s="704">
        <f>SUM(H12+H13+H14+H16+H17+H18+H20+H21+H22)</f>
        <v>0</v>
      </c>
      <c r="I36" s="11"/>
      <c r="J36" s="91">
        <f t="shared" ref="J36:P36" si="9">SUM(J12:J24)</f>
        <v>0</v>
      </c>
      <c r="K36" s="92">
        <f t="shared" si="9"/>
        <v>0</v>
      </c>
      <c r="L36" s="92">
        <f t="shared" si="9"/>
        <v>0</v>
      </c>
      <c r="M36" s="92">
        <f t="shared" si="9"/>
        <v>0</v>
      </c>
      <c r="N36" s="92">
        <f t="shared" si="9"/>
        <v>0</v>
      </c>
      <c r="O36" s="92">
        <f t="shared" si="9"/>
        <v>0</v>
      </c>
      <c r="P36" s="95">
        <f t="shared" si="9"/>
        <v>0</v>
      </c>
      <c r="Q36" s="164">
        <f>SUM(Q12:Q24)</f>
        <v>0</v>
      </c>
      <c r="R36" s="97">
        <f>SUM(R12:R24)</f>
        <v>0</v>
      </c>
      <c r="S36" s="96">
        <f>IF('1. Identificação Ben. Oper.'!$D$48=0,0,R36/'1. Identificação Ben. Oper.'!$D$48)</f>
        <v>0</v>
      </c>
      <c r="T36" s="97">
        <f>SUM(T12:T24)</f>
        <v>0</v>
      </c>
      <c r="U36" s="95">
        <f>SUM(U12:U24)</f>
        <v>0</v>
      </c>
      <c r="V36" s="95">
        <f>SUM(V12:V24)</f>
        <v>0</v>
      </c>
      <c r="W36" s="309"/>
      <c r="X36" s="310"/>
      <c r="Y36" s="98">
        <f t="shared" ref="Y36:AD36" si="10">SUM(Y12:Y24)</f>
        <v>0</v>
      </c>
      <c r="Z36" s="99">
        <f t="shared" si="10"/>
        <v>0</v>
      </c>
      <c r="AA36" s="99">
        <f t="shared" si="10"/>
        <v>0</v>
      </c>
      <c r="AB36" s="99">
        <f t="shared" si="10"/>
        <v>0</v>
      </c>
      <c r="AC36" s="99">
        <f t="shared" si="10"/>
        <v>0</v>
      </c>
      <c r="AD36" s="99">
        <f t="shared" si="10"/>
        <v>0</v>
      </c>
      <c r="AE36" s="296">
        <f>IF(P36=0,0,(Y36+Z36)/P36)</f>
        <v>0</v>
      </c>
      <c r="AF36" s="163"/>
      <c r="AG36" s="163"/>
      <c r="AH36" s="163"/>
      <c r="AI36" s="163"/>
      <c r="AJ36" s="163"/>
      <c r="AK36" s="163"/>
      <c r="AL36" s="163"/>
      <c r="AM36" s="163"/>
      <c r="AN36" s="11"/>
      <c r="AO36" s="163"/>
      <c r="AP36" s="163"/>
      <c r="AS36" s="4"/>
      <c r="AT36" s="87"/>
      <c r="AU36" s="67"/>
      <c r="AV36" s="63"/>
      <c r="AW36" s="67"/>
      <c r="AX36" s="11"/>
    </row>
    <row r="37" spans="2:60" s="1" customFormat="1" ht="30" customHeight="1" thickBot="1" x14ac:dyDescent="0.3">
      <c r="B37" s="9"/>
      <c r="C37" s="1627" t="s">
        <v>120</v>
      </c>
      <c r="D37" s="1628"/>
      <c r="E37" s="100">
        <f>Y36+Z36</f>
        <v>0</v>
      </c>
      <c r="F37" s="23"/>
      <c r="G37" s="23"/>
      <c r="H37" s="23"/>
      <c r="I37" s="23"/>
      <c r="J37" s="23"/>
      <c r="K37" s="23"/>
      <c r="L37" s="23"/>
      <c r="M37" s="23"/>
      <c r="N37" s="23"/>
      <c r="O37" s="23"/>
      <c r="P37" s="23"/>
      <c r="Q37" s="23"/>
      <c r="R37" s="61"/>
      <c r="S37" s="61"/>
      <c r="T37" s="23"/>
      <c r="U37" s="23"/>
      <c r="V37" s="101"/>
      <c r="W37" s="22"/>
      <c r="X37" s="1394"/>
      <c r="Y37" s="552"/>
      <c r="Z37" s="552"/>
      <c r="AA37" s="552"/>
      <c r="AB37" s="61"/>
      <c r="AC37" s="61"/>
      <c r="AD37" s="61"/>
      <c r="AE37" s="61"/>
      <c r="AF37" s="101"/>
      <c r="AG37" s="61"/>
      <c r="AH37" s="23"/>
      <c r="AI37" s="23"/>
      <c r="AJ37" s="163"/>
      <c r="AK37" s="163"/>
      <c r="AL37" s="163"/>
      <c r="AM37" s="163"/>
      <c r="AN37" s="163"/>
      <c r="AO37" s="163"/>
      <c r="AP37" s="163"/>
      <c r="AQ37" s="163"/>
      <c r="AR37" s="163"/>
      <c r="AS37" s="163"/>
      <c r="AT37" s="163"/>
      <c r="AU37" s="163"/>
      <c r="AV37" s="102"/>
      <c r="AW37" s="163"/>
      <c r="BB37" s="53"/>
      <c r="BC37" s="144"/>
      <c r="BD37" s="67"/>
      <c r="BE37" s="67"/>
      <c r="BF37" s="67"/>
      <c r="BG37" s="23"/>
    </row>
    <row r="38" spans="2:60" ht="30" customHeight="1" thickBot="1" x14ac:dyDescent="0.3">
      <c r="B38" s="15"/>
      <c r="C38" s="1627" t="s">
        <v>330</v>
      </c>
      <c r="D38" s="1628"/>
      <c r="E38" s="100">
        <f>AB36</f>
        <v>0</v>
      </c>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2"/>
      <c r="AW38" s="11"/>
      <c r="BD38" s="87"/>
      <c r="BE38" s="67"/>
      <c r="BF38" s="67"/>
      <c r="BG38" s="67"/>
      <c r="BH38" s="11"/>
    </row>
    <row r="39" spans="2:60" ht="30" customHeight="1" thickBot="1" x14ac:dyDescent="0.3">
      <c r="B39" s="15"/>
      <c r="C39" s="1627" t="s">
        <v>331</v>
      </c>
      <c r="D39" s="1628"/>
      <c r="E39" s="100">
        <f>AC36</f>
        <v>0</v>
      </c>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2"/>
      <c r="AW39" s="11"/>
      <c r="BD39" s="87"/>
      <c r="BE39" s="67"/>
      <c r="BF39" s="67"/>
      <c r="BG39" s="67"/>
      <c r="BH39" s="11"/>
    </row>
    <row r="40" spans="2:60" ht="30" customHeight="1" thickBot="1" x14ac:dyDescent="0.3">
      <c r="B40" s="15"/>
      <c r="C40" s="1627" t="s">
        <v>332</v>
      </c>
      <c r="D40" s="1628"/>
      <c r="E40" s="100">
        <f>AD36</f>
        <v>0</v>
      </c>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2"/>
      <c r="AW40" s="11"/>
      <c r="BD40" s="87"/>
      <c r="BE40" s="67"/>
      <c r="BF40" s="67"/>
      <c r="BG40" s="67"/>
      <c r="BH40" s="11"/>
    </row>
    <row r="41" spans="2:60" x14ac:dyDescent="0.25">
      <c r="B41" s="15"/>
      <c r="C41" s="23"/>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63"/>
      <c r="AW41" s="11"/>
      <c r="BC41" s="87"/>
      <c r="BD41" s="11"/>
      <c r="BE41" s="67"/>
      <c r="BF41" s="67"/>
      <c r="BG41" s="11"/>
    </row>
    <row r="42" spans="2:60" ht="15.75" thickBot="1" x14ac:dyDescent="0.3">
      <c r="B42" s="15"/>
      <c r="C42" s="23"/>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67"/>
      <c r="AM42" s="78"/>
      <c r="AN42" s="78"/>
      <c r="AO42" s="78"/>
      <c r="AP42" s="78"/>
      <c r="AQ42" s="78"/>
      <c r="AR42" s="78"/>
      <c r="AS42" s="78"/>
      <c r="AT42" s="78"/>
      <c r="AU42" s="78"/>
      <c r="AV42" s="63"/>
      <c r="AW42" s="78"/>
      <c r="AZ42" s="87"/>
      <c r="BA42" s="11"/>
      <c r="BB42" s="67"/>
      <c r="BC42" s="67"/>
      <c r="BD42" s="11"/>
    </row>
    <row r="43" spans="2:60" ht="56.25" customHeight="1" thickBot="1" x14ac:dyDescent="0.3">
      <c r="B43" s="15"/>
      <c r="C43" s="103" t="s">
        <v>30</v>
      </c>
      <c r="D43" s="104"/>
      <c r="E43" s="104"/>
      <c r="F43" s="104"/>
      <c r="G43" s="104"/>
      <c r="H43" s="104"/>
      <c r="I43" s="104"/>
      <c r="J43" s="1646" t="s">
        <v>170</v>
      </c>
      <c r="K43" s="1647"/>
      <c r="L43" s="1648"/>
      <c r="M43" s="1648"/>
      <c r="N43" s="1648"/>
      <c r="O43" s="1648"/>
      <c r="P43" s="1648"/>
      <c r="Q43" s="1648"/>
      <c r="R43" s="1648"/>
      <c r="S43" s="1648"/>
      <c r="T43" s="1648"/>
      <c r="U43" s="1648"/>
      <c r="V43" s="1648"/>
      <c r="W43" s="1648"/>
      <c r="X43" s="1648"/>
      <c r="Y43" s="1648"/>
      <c r="Z43" s="1648"/>
      <c r="AA43" s="1648"/>
      <c r="AB43" s="1648"/>
      <c r="AC43" s="1648"/>
      <c r="AD43" s="1648"/>
      <c r="AE43" s="1648"/>
      <c r="AF43" s="1648"/>
      <c r="AG43" s="1648"/>
      <c r="AH43" s="1648"/>
      <c r="AI43" s="1649"/>
      <c r="AM43" s="78"/>
      <c r="AN43" s="78"/>
      <c r="AO43" s="78"/>
      <c r="AP43" s="78"/>
      <c r="AQ43" s="78"/>
      <c r="AR43" s="78"/>
      <c r="AS43" s="78"/>
      <c r="AT43" s="78"/>
      <c r="AU43" s="78"/>
      <c r="AV43" s="63"/>
      <c r="AW43" s="78"/>
      <c r="AZ43" s="87"/>
      <c r="BA43" s="11"/>
      <c r="BB43" s="67"/>
      <c r="BC43" s="67"/>
      <c r="BD43" s="11"/>
    </row>
    <row r="44" spans="2:60" ht="15.75" thickBot="1" x14ac:dyDescent="0.3">
      <c r="B44" s="15"/>
      <c r="C44" s="105"/>
      <c r="D44" s="106"/>
      <c r="E44" s="106"/>
      <c r="F44" s="106"/>
      <c r="G44" s="106"/>
      <c r="H44" s="107"/>
      <c r="I44" s="106"/>
      <c r="J44" s="1650" t="s">
        <v>14</v>
      </c>
      <c r="K44" s="1650"/>
      <c r="L44" s="1650"/>
      <c r="M44" s="1650"/>
      <c r="N44" s="1650"/>
      <c r="O44" s="1650"/>
      <c r="P44" s="1650"/>
      <c r="Q44" s="1650"/>
      <c r="R44" s="1650"/>
      <c r="S44" s="1650"/>
      <c r="T44" s="1650"/>
      <c r="U44" s="1650"/>
      <c r="V44" s="1650"/>
      <c r="W44" s="1650"/>
      <c r="X44" s="1650"/>
      <c r="Y44" s="1650"/>
      <c r="Z44" s="1650"/>
      <c r="AA44" s="1650"/>
      <c r="AB44" s="1650"/>
      <c r="AC44" s="1650"/>
      <c r="AD44" s="1650"/>
      <c r="AE44" s="1650"/>
      <c r="AF44" s="1650"/>
      <c r="AG44" s="1650"/>
      <c r="AH44" s="1650"/>
      <c r="AI44" s="165"/>
      <c r="AM44" s="78"/>
      <c r="AN44" s="78"/>
      <c r="AO44" s="78"/>
      <c r="AP44" s="78"/>
      <c r="AQ44" s="78"/>
      <c r="AR44" s="78"/>
      <c r="AS44" s="78"/>
      <c r="AT44" s="78"/>
      <c r="AU44" s="78"/>
      <c r="AV44" s="63"/>
      <c r="AW44" s="78"/>
      <c r="AZ44" s="11"/>
      <c r="BA44" s="11"/>
      <c r="BB44" s="67"/>
      <c r="BC44" s="67"/>
      <c r="BD44" s="11"/>
    </row>
    <row r="45" spans="2:60" ht="28.5" customHeight="1" thickBot="1" x14ac:dyDescent="0.3">
      <c r="B45" s="15"/>
      <c r="C45" s="109" t="s">
        <v>31</v>
      </c>
      <c r="D45" s="629" t="s">
        <v>300</v>
      </c>
      <c r="E45" s="629" t="s">
        <v>99</v>
      </c>
      <c r="F45" s="629" t="s">
        <v>105</v>
      </c>
      <c r="G45" s="629"/>
      <c r="H45" s="1645" t="s">
        <v>60</v>
      </c>
      <c r="I45" s="1645"/>
      <c r="J45" s="110">
        <v>1</v>
      </c>
      <c r="K45" s="110">
        <v>2</v>
      </c>
      <c r="L45" s="110">
        <v>3</v>
      </c>
      <c r="M45" s="110">
        <v>4</v>
      </c>
      <c r="N45" s="110">
        <v>5</v>
      </c>
      <c r="O45" s="110">
        <v>6</v>
      </c>
      <c r="P45" s="110">
        <v>7</v>
      </c>
      <c r="Q45" s="110">
        <v>8</v>
      </c>
      <c r="R45" s="110">
        <v>9</v>
      </c>
      <c r="S45" s="110">
        <v>10</v>
      </c>
      <c r="T45" s="110">
        <v>11</v>
      </c>
      <c r="U45" s="110">
        <v>12</v>
      </c>
      <c r="V45" s="110">
        <v>13</v>
      </c>
      <c r="W45" s="110">
        <v>14</v>
      </c>
      <c r="X45" s="110">
        <v>15</v>
      </c>
      <c r="Y45" s="110">
        <v>16</v>
      </c>
      <c r="Z45" s="110">
        <v>17</v>
      </c>
      <c r="AA45" s="110">
        <v>18</v>
      </c>
      <c r="AB45" s="110">
        <v>19</v>
      </c>
      <c r="AC45" s="110">
        <v>20</v>
      </c>
      <c r="AD45" s="110">
        <v>21</v>
      </c>
      <c r="AE45" s="110">
        <v>22</v>
      </c>
      <c r="AF45" s="110">
        <v>23</v>
      </c>
      <c r="AG45" s="110">
        <v>24</v>
      </c>
      <c r="AH45" s="110">
        <v>25</v>
      </c>
      <c r="AI45" s="111" t="s">
        <v>32</v>
      </c>
      <c r="AM45" s="78"/>
      <c r="AN45" s="78"/>
      <c r="AO45" s="78"/>
      <c r="AP45" s="78"/>
      <c r="AQ45" s="78"/>
      <c r="AR45" s="78"/>
      <c r="AS45" s="78"/>
      <c r="AT45" s="78"/>
      <c r="AU45" s="78"/>
      <c r="AV45" s="63"/>
      <c r="AW45" s="78"/>
    </row>
    <row r="46" spans="2:60" ht="15.75" thickBot="1" x14ac:dyDescent="0.3">
      <c r="B46" s="15"/>
      <c r="C46" s="588">
        <f>C12</f>
        <v>1</v>
      </c>
      <c r="D46" s="589">
        <f>P12</f>
        <v>0</v>
      </c>
      <c r="E46" s="589">
        <f t="shared" ref="E46:F48" si="11">U12</f>
        <v>0</v>
      </c>
      <c r="F46" s="589">
        <f t="shared" si="11"/>
        <v>0</v>
      </c>
      <c r="G46" s="589"/>
      <c r="H46" s="589">
        <f>IF(D46="",0,D46-E46)</f>
        <v>0</v>
      </c>
      <c r="I46" s="590"/>
      <c r="J46" s="115">
        <f>IF($I12&gt;=25,$H46,IF(J$45&lt;=$I12,$H46,IF(J$45&lt;=($I12*($W12+1)),$H46,0)))-IF($I12="",0,IF(J$45-1&lt;=($I12*$W12),$F46,0))*IF(OR($X12=0,$X12&gt;25),0,IF(MOD(J$45,$I12)=0,1,0))</f>
        <v>0</v>
      </c>
      <c r="K46" s="115">
        <f t="shared" ref="K46:AH46" si="12">IF($I12&gt;=25,$H46,IF(K$45&lt;=$I12,$H46,IF(K$45&lt;=($I12*($W12+1)),$H46,0)))-IF($I12="",0,IF(K$45-1&lt;=($I12*$W12),$F46,0))*IF(OR($X12=0,$X12&gt;25),0,IF(MOD(K$45-1,$I12)=0,1,0))</f>
        <v>0</v>
      </c>
      <c r="L46" s="115">
        <f t="shared" si="12"/>
        <v>0</v>
      </c>
      <c r="M46" s="115">
        <f t="shared" si="12"/>
        <v>0</v>
      </c>
      <c r="N46" s="115">
        <f t="shared" si="12"/>
        <v>0</v>
      </c>
      <c r="O46" s="115">
        <f t="shared" si="12"/>
        <v>0</v>
      </c>
      <c r="P46" s="115">
        <f t="shared" si="12"/>
        <v>0</v>
      </c>
      <c r="Q46" s="115">
        <f t="shared" si="12"/>
        <v>0</v>
      </c>
      <c r="R46" s="115">
        <f t="shared" si="12"/>
        <v>0</v>
      </c>
      <c r="S46" s="115">
        <f t="shared" si="12"/>
        <v>0</v>
      </c>
      <c r="T46" s="115">
        <f t="shared" si="12"/>
        <v>0</v>
      </c>
      <c r="U46" s="115">
        <f t="shared" si="12"/>
        <v>0</v>
      </c>
      <c r="V46" s="115">
        <f t="shared" si="12"/>
        <v>0</v>
      </c>
      <c r="W46" s="115">
        <f t="shared" si="12"/>
        <v>0</v>
      </c>
      <c r="X46" s="115">
        <f t="shared" si="12"/>
        <v>0</v>
      </c>
      <c r="Y46" s="115">
        <f t="shared" si="12"/>
        <v>0</v>
      </c>
      <c r="Z46" s="115">
        <f t="shared" si="12"/>
        <v>0</v>
      </c>
      <c r="AA46" s="115">
        <f t="shared" si="12"/>
        <v>0</v>
      </c>
      <c r="AB46" s="115">
        <f t="shared" si="12"/>
        <v>0</v>
      </c>
      <c r="AC46" s="115">
        <f t="shared" si="12"/>
        <v>0</v>
      </c>
      <c r="AD46" s="115">
        <f t="shared" si="12"/>
        <v>0</v>
      </c>
      <c r="AE46" s="115">
        <f t="shared" si="12"/>
        <v>0</v>
      </c>
      <c r="AF46" s="115">
        <f t="shared" si="12"/>
        <v>0</v>
      </c>
      <c r="AG46" s="115">
        <f t="shared" si="12"/>
        <v>0</v>
      </c>
      <c r="AH46" s="115">
        <f t="shared" si="12"/>
        <v>0</v>
      </c>
      <c r="AI46" s="116">
        <f t="shared" ref="AI46:AI54" si="13">SUM(J46:AH46)</f>
        <v>0</v>
      </c>
      <c r="AM46" s="78"/>
      <c r="AN46" s="78"/>
      <c r="AO46" s="78"/>
      <c r="AP46" s="78"/>
      <c r="AQ46" s="78"/>
      <c r="AR46" s="78"/>
      <c r="AS46" s="78"/>
      <c r="AT46" s="78"/>
      <c r="AU46" s="78"/>
      <c r="AV46" s="63"/>
      <c r="AW46" s="78"/>
    </row>
    <row r="47" spans="2:60" ht="15.75" thickBot="1" x14ac:dyDescent="0.3">
      <c r="B47" s="15"/>
      <c r="C47" s="112">
        <f>C13</f>
        <v>2</v>
      </c>
      <c r="D47" s="113">
        <f>P13</f>
        <v>0</v>
      </c>
      <c r="E47" s="113">
        <f t="shared" si="11"/>
        <v>0</v>
      </c>
      <c r="F47" s="113">
        <f t="shared" si="11"/>
        <v>0</v>
      </c>
      <c r="G47" s="113"/>
      <c r="H47" s="113">
        <f t="shared" ref="H47:H54" si="14">IF(D47="",0,D47-E47)</f>
        <v>0</v>
      </c>
      <c r="I47" s="117"/>
      <c r="J47" s="115">
        <f>IF($I13&gt;=25,$H47,IF(J$45&lt;=$I13,$H47,IF(J$45&lt;=($I13*($W13+1)),$H47,0)))-IF($I13="",0,IF(J$45-1&lt;=($I13*$W13),$F47,0))*IF(OR($X13=0,$X13&gt;25),0,IF(MOD(J$45,$I13)=0,1,0))</f>
        <v>0</v>
      </c>
      <c r="K47" s="115">
        <f t="shared" ref="K47:AH47" si="15">IF($I13&gt;=25,$H47,IF(K$45&lt;=$I13,$H47,IF(K$45&lt;=($I13*($W13+1)),$H47,0)))-IF($I13="",0,IF(K$45-1&lt;=($I13*$W13),$F47,0))*IF(OR($X13=0,$X13&gt;25),0,IF(MOD(K$45-1,$I13)=0,1,0))</f>
        <v>0</v>
      </c>
      <c r="L47" s="115">
        <f t="shared" si="15"/>
        <v>0</v>
      </c>
      <c r="M47" s="115">
        <f t="shared" si="15"/>
        <v>0</v>
      </c>
      <c r="N47" s="115">
        <f t="shared" si="15"/>
        <v>0</v>
      </c>
      <c r="O47" s="115">
        <f t="shared" si="15"/>
        <v>0</v>
      </c>
      <c r="P47" s="115">
        <f t="shared" si="15"/>
        <v>0</v>
      </c>
      <c r="Q47" s="115">
        <f t="shared" si="15"/>
        <v>0</v>
      </c>
      <c r="R47" s="115">
        <f t="shared" si="15"/>
        <v>0</v>
      </c>
      <c r="S47" s="115">
        <f t="shared" si="15"/>
        <v>0</v>
      </c>
      <c r="T47" s="115">
        <f t="shared" si="15"/>
        <v>0</v>
      </c>
      <c r="U47" s="115">
        <f t="shared" si="15"/>
        <v>0</v>
      </c>
      <c r="V47" s="115">
        <f t="shared" si="15"/>
        <v>0</v>
      </c>
      <c r="W47" s="115">
        <f t="shared" si="15"/>
        <v>0</v>
      </c>
      <c r="X47" s="115">
        <f t="shared" si="15"/>
        <v>0</v>
      </c>
      <c r="Y47" s="115">
        <f t="shared" si="15"/>
        <v>0</v>
      </c>
      <c r="Z47" s="115">
        <f t="shared" si="15"/>
        <v>0</v>
      </c>
      <c r="AA47" s="115">
        <f t="shared" si="15"/>
        <v>0</v>
      </c>
      <c r="AB47" s="115">
        <f t="shared" si="15"/>
        <v>0</v>
      </c>
      <c r="AC47" s="115">
        <f t="shared" si="15"/>
        <v>0</v>
      </c>
      <c r="AD47" s="115">
        <f t="shared" si="15"/>
        <v>0</v>
      </c>
      <c r="AE47" s="115">
        <f t="shared" si="15"/>
        <v>0</v>
      </c>
      <c r="AF47" s="115">
        <f t="shared" si="15"/>
        <v>0</v>
      </c>
      <c r="AG47" s="115">
        <f t="shared" si="15"/>
        <v>0</v>
      </c>
      <c r="AH47" s="115">
        <f t="shared" si="15"/>
        <v>0</v>
      </c>
      <c r="AI47" s="116">
        <f t="shared" si="13"/>
        <v>0</v>
      </c>
      <c r="AM47" s="78"/>
      <c r="AN47" s="78"/>
      <c r="AO47" s="78"/>
      <c r="AP47" s="78"/>
      <c r="AQ47" s="78"/>
      <c r="AR47" s="78"/>
      <c r="AS47" s="78"/>
      <c r="AT47" s="78"/>
      <c r="AU47" s="78"/>
      <c r="AV47" s="63"/>
      <c r="AW47" s="78"/>
    </row>
    <row r="48" spans="2:60" ht="15.75" thickBot="1" x14ac:dyDescent="0.3">
      <c r="B48" s="15"/>
      <c r="C48" s="588">
        <f>C14</f>
        <v>3</v>
      </c>
      <c r="D48" s="589">
        <f>P14</f>
        <v>0</v>
      </c>
      <c r="E48" s="589">
        <f t="shared" si="11"/>
        <v>0</v>
      </c>
      <c r="F48" s="589">
        <f t="shared" si="11"/>
        <v>0</v>
      </c>
      <c r="G48" s="589"/>
      <c r="H48" s="589">
        <f t="shared" si="14"/>
        <v>0</v>
      </c>
      <c r="I48" s="591"/>
      <c r="J48" s="115">
        <f>IF($I14&gt;=25,$H48,IF(J$45&lt;=$I14,$H48,IF(J$45&lt;=($I14*($W14+1)),$H48,0)))-IF($I14="",0,IF(J$45-1&lt;=($I14*$W14),$F48,0))*IF(OR($X14=0,$X14&gt;25),0,IF(MOD(J$45,$I14)=0,1,0))</f>
        <v>0</v>
      </c>
      <c r="K48" s="115">
        <f t="shared" ref="K48:AH48" si="16">IF($I14&gt;=25,$H48,IF(K$45&lt;=$I14,$H48,IF(K$45&lt;=($I14*($W14+1)),$H48,0)))-IF($I14="",0,IF(K$45-1&lt;=($I14*$W14),$F48,0))*IF(OR($X14=0,$X14&gt;25),0,IF(MOD(K$45-1,$I14)=0,1,0))</f>
        <v>0</v>
      </c>
      <c r="L48" s="115">
        <f t="shared" si="16"/>
        <v>0</v>
      </c>
      <c r="M48" s="115">
        <f t="shared" si="16"/>
        <v>0</v>
      </c>
      <c r="N48" s="115">
        <f t="shared" si="16"/>
        <v>0</v>
      </c>
      <c r="O48" s="115">
        <f t="shared" si="16"/>
        <v>0</v>
      </c>
      <c r="P48" s="115">
        <f t="shared" si="16"/>
        <v>0</v>
      </c>
      <c r="Q48" s="115">
        <f t="shared" si="16"/>
        <v>0</v>
      </c>
      <c r="R48" s="115">
        <f t="shared" si="16"/>
        <v>0</v>
      </c>
      <c r="S48" s="115">
        <f t="shared" si="16"/>
        <v>0</v>
      </c>
      <c r="T48" s="115">
        <f t="shared" si="16"/>
        <v>0</v>
      </c>
      <c r="U48" s="115">
        <f t="shared" si="16"/>
        <v>0</v>
      </c>
      <c r="V48" s="115">
        <f t="shared" si="16"/>
        <v>0</v>
      </c>
      <c r="W48" s="115">
        <f t="shared" si="16"/>
        <v>0</v>
      </c>
      <c r="X48" s="115">
        <f t="shared" si="16"/>
        <v>0</v>
      </c>
      <c r="Y48" s="115">
        <f t="shared" si="16"/>
        <v>0</v>
      </c>
      <c r="Z48" s="115">
        <f t="shared" si="16"/>
        <v>0</v>
      </c>
      <c r="AA48" s="115">
        <f t="shared" si="16"/>
        <v>0</v>
      </c>
      <c r="AB48" s="115">
        <f t="shared" si="16"/>
        <v>0</v>
      </c>
      <c r="AC48" s="115">
        <f t="shared" si="16"/>
        <v>0</v>
      </c>
      <c r="AD48" s="115">
        <f t="shared" si="16"/>
        <v>0</v>
      </c>
      <c r="AE48" s="115">
        <f t="shared" si="16"/>
        <v>0</v>
      </c>
      <c r="AF48" s="115">
        <f t="shared" si="16"/>
        <v>0</v>
      </c>
      <c r="AG48" s="115">
        <f t="shared" si="16"/>
        <v>0</v>
      </c>
      <c r="AH48" s="115">
        <f t="shared" si="16"/>
        <v>0</v>
      </c>
      <c r="AI48" s="116">
        <f t="shared" si="13"/>
        <v>0</v>
      </c>
      <c r="AM48" s="78"/>
      <c r="AN48" s="78"/>
      <c r="AO48" s="78"/>
      <c r="AP48" s="78"/>
      <c r="AQ48" s="78"/>
      <c r="AR48" s="78"/>
      <c r="AS48" s="78"/>
      <c r="AT48" s="78"/>
      <c r="AU48" s="78"/>
      <c r="AV48" s="63"/>
      <c r="AW48" s="78"/>
    </row>
    <row r="49" spans="2:49" ht="15.75" thickBot="1" x14ac:dyDescent="0.3">
      <c r="B49" s="15"/>
      <c r="C49" s="112">
        <f>C16</f>
        <v>4</v>
      </c>
      <c r="D49" s="113">
        <f>P16</f>
        <v>0</v>
      </c>
      <c r="E49" s="113">
        <f t="shared" ref="E49:F51" si="17">U16</f>
        <v>0</v>
      </c>
      <c r="F49" s="113">
        <f t="shared" si="17"/>
        <v>0</v>
      </c>
      <c r="G49" s="113"/>
      <c r="H49" s="113">
        <f t="shared" si="14"/>
        <v>0</v>
      </c>
      <c r="I49" s="117"/>
      <c r="J49" s="115">
        <f>IF($I16&gt;=25,$H49,IF(J$45&lt;=$I16,$H49,IF(J$45&lt;=($I16*($W16+1)),$H49,0)))-IF($I16="",0,IF(J$45-1&lt;=($I16*$W16),$F49,0))*IF(OR($X16=0,$X16&gt;25),0,IF(MOD(J$45,$I16)=0,1,0))</f>
        <v>0</v>
      </c>
      <c r="K49" s="115">
        <f t="shared" ref="K49:AH49" si="18">IF($I16&gt;=25,$H49,IF(K$45&lt;=$I16,$H49,IF(K$45&lt;=($I16*($W16+1)),$H49,0)))-IF($I16="",0,IF(K$45-1&lt;=($I16*$W16),$F49,0))*IF(OR($X16=0,$X16&gt;25),0,IF(MOD(K$45-1,$I16)=0,1,0))</f>
        <v>0</v>
      </c>
      <c r="L49" s="115">
        <f t="shared" si="18"/>
        <v>0</v>
      </c>
      <c r="M49" s="115">
        <f t="shared" si="18"/>
        <v>0</v>
      </c>
      <c r="N49" s="115">
        <f t="shared" si="18"/>
        <v>0</v>
      </c>
      <c r="O49" s="115">
        <f t="shared" si="18"/>
        <v>0</v>
      </c>
      <c r="P49" s="115">
        <f t="shared" si="18"/>
        <v>0</v>
      </c>
      <c r="Q49" s="115">
        <f t="shared" si="18"/>
        <v>0</v>
      </c>
      <c r="R49" s="115">
        <f t="shared" si="18"/>
        <v>0</v>
      </c>
      <c r="S49" s="115">
        <f t="shared" si="18"/>
        <v>0</v>
      </c>
      <c r="T49" s="115">
        <f t="shared" si="18"/>
        <v>0</v>
      </c>
      <c r="U49" s="115">
        <f t="shared" si="18"/>
        <v>0</v>
      </c>
      <c r="V49" s="115">
        <f t="shared" si="18"/>
        <v>0</v>
      </c>
      <c r="W49" s="115">
        <f t="shared" si="18"/>
        <v>0</v>
      </c>
      <c r="X49" s="115">
        <f t="shared" si="18"/>
        <v>0</v>
      </c>
      <c r="Y49" s="115">
        <f t="shared" si="18"/>
        <v>0</v>
      </c>
      <c r="Z49" s="115">
        <f t="shared" si="18"/>
        <v>0</v>
      </c>
      <c r="AA49" s="115">
        <f t="shared" si="18"/>
        <v>0</v>
      </c>
      <c r="AB49" s="115">
        <f t="shared" si="18"/>
        <v>0</v>
      </c>
      <c r="AC49" s="115">
        <f t="shared" si="18"/>
        <v>0</v>
      </c>
      <c r="AD49" s="115">
        <f t="shared" si="18"/>
        <v>0</v>
      </c>
      <c r="AE49" s="115">
        <f t="shared" si="18"/>
        <v>0</v>
      </c>
      <c r="AF49" s="115">
        <f t="shared" si="18"/>
        <v>0</v>
      </c>
      <c r="AG49" s="115">
        <f t="shared" si="18"/>
        <v>0</v>
      </c>
      <c r="AH49" s="115">
        <f t="shared" si="18"/>
        <v>0</v>
      </c>
      <c r="AI49" s="116">
        <f t="shared" si="13"/>
        <v>0</v>
      </c>
      <c r="AM49" s="78"/>
      <c r="AN49" s="78"/>
      <c r="AO49" s="78"/>
      <c r="AP49" s="78"/>
      <c r="AQ49" s="78"/>
      <c r="AR49" s="78"/>
      <c r="AS49" s="78"/>
      <c r="AT49" s="78"/>
      <c r="AU49" s="78"/>
      <c r="AV49" s="63"/>
      <c r="AW49" s="78"/>
    </row>
    <row r="50" spans="2:49" ht="15.75" thickBot="1" x14ac:dyDescent="0.3">
      <c r="B50" s="15"/>
      <c r="C50" s="588">
        <f>C17</f>
        <v>5</v>
      </c>
      <c r="D50" s="589">
        <f>P17</f>
        <v>0</v>
      </c>
      <c r="E50" s="589">
        <f t="shared" si="17"/>
        <v>0</v>
      </c>
      <c r="F50" s="589">
        <f t="shared" si="17"/>
        <v>0</v>
      </c>
      <c r="G50" s="589"/>
      <c r="H50" s="589">
        <f t="shared" si="14"/>
        <v>0</v>
      </c>
      <c r="I50" s="591"/>
      <c r="J50" s="115">
        <f>IF($I17&gt;=25,$H50,IF(J$45&lt;=$I17,$H50,IF(J$45&lt;=($I17*($W17+1)),$H50,0)))-IF($I17="",0,IF(J$45-1&lt;=($I17*$W17),$F50,0))*IF(OR($X17=0,$X17&gt;25),0,IF(MOD(J$45,$I17)=0,1,0))</f>
        <v>0</v>
      </c>
      <c r="K50" s="115">
        <f t="shared" ref="K50:AH50" si="19">IF($I17&gt;=25,$H50,IF(K$45&lt;=$I17,$H50,IF(K$45&lt;=($I17*($W17+1)),$H50,0)))-IF($I17="",0,IF(K$45-1&lt;=($I17*$W17),$F50,0))*IF(OR($X17=0,$X17&gt;25),0,IF(MOD(K$45-1,$I17)=0,1,0))</f>
        <v>0</v>
      </c>
      <c r="L50" s="115">
        <f t="shared" si="19"/>
        <v>0</v>
      </c>
      <c r="M50" s="115">
        <f t="shared" si="19"/>
        <v>0</v>
      </c>
      <c r="N50" s="115">
        <f t="shared" si="19"/>
        <v>0</v>
      </c>
      <c r="O50" s="115">
        <f t="shared" si="19"/>
        <v>0</v>
      </c>
      <c r="P50" s="115">
        <f t="shared" si="19"/>
        <v>0</v>
      </c>
      <c r="Q50" s="115">
        <f t="shared" si="19"/>
        <v>0</v>
      </c>
      <c r="R50" s="115">
        <f t="shared" si="19"/>
        <v>0</v>
      </c>
      <c r="S50" s="115">
        <f t="shared" si="19"/>
        <v>0</v>
      </c>
      <c r="T50" s="115">
        <f t="shared" si="19"/>
        <v>0</v>
      </c>
      <c r="U50" s="115">
        <f t="shared" si="19"/>
        <v>0</v>
      </c>
      <c r="V50" s="115">
        <f t="shared" si="19"/>
        <v>0</v>
      </c>
      <c r="W50" s="115">
        <f t="shared" si="19"/>
        <v>0</v>
      </c>
      <c r="X50" s="115">
        <f t="shared" si="19"/>
        <v>0</v>
      </c>
      <c r="Y50" s="115">
        <f t="shared" si="19"/>
        <v>0</v>
      </c>
      <c r="Z50" s="115">
        <f t="shared" si="19"/>
        <v>0</v>
      </c>
      <c r="AA50" s="115">
        <f t="shared" si="19"/>
        <v>0</v>
      </c>
      <c r="AB50" s="115">
        <f t="shared" si="19"/>
        <v>0</v>
      </c>
      <c r="AC50" s="115">
        <f t="shared" si="19"/>
        <v>0</v>
      </c>
      <c r="AD50" s="115">
        <f t="shared" si="19"/>
        <v>0</v>
      </c>
      <c r="AE50" s="115">
        <f t="shared" si="19"/>
        <v>0</v>
      </c>
      <c r="AF50" s="115">
        <f t="shared" si="19"/>
        <v>0</v>
      </c>
      <c r="AG50" s="115">
        <f t="shared" si="19"/>
        <v>0</v>
      </c>
      <c r="AH50" s="115">
        <f t="shared" si="19"/>
        <v>0</v>
      </c>
      <c r="AI50" s="116">
        <f t="shared" si="13"/>
        <v>0</v>
      </c>
      <c r="AM50" s="78"/>
      <c r="AN50" s="78"/>
      <c r="AO50" s="78"/>
      <c r="AP50" s="78"/>
      <c r="AQ50" s="78"/>
      <c r="AR50" s="78"/>
      <c r="AS50" s="78"/>
      <c r="AT50" s="78"/>
      <c r="AU50" s="78"/>
      <c r="AV50" s="63"/>
      <c r="AW50" s="78"/>
    </row>
    <row r="51" spans="2:49" ht="15.75" thickBot="1" x14ac:dyDescent="0.3">
      <c r="B51" s="15"/>
      <c r="C51" s="112">
        <f>C18</f>
        <v>6</v>
      </c>
      <c r="D51" s="118">
        <f>P18</f>
        <v>0</v>
      </c>
      <c r="E51" s="118">
        <f t="shared" si="17"/>
        <v>0</v>
      </c>
      <c r="F51" s="118">
        <f t="shared" si="17"/>
        <v>0</v>
      </c>
      <c r="G51" s="118"/>
      <c r="H51" s="113">
        <f t="shared" si="14"/>
        <v>0</v>
      </c>
      <c r="I51" s="119"/>
      <c r="J51" s="115">
        <f>IF($I18&gt;=25,$H51,IF(J$45&lt;=$I18,$H51,IF(J$45&lt;=($I18*($W18+1)),$H51,0)))-IF($I18="",0,IF(J$45-1&lt;=($I18*$W18),$F51,0))*IF(OR($X18=0,$X18&gt;25),0,IF(MOD(J$45,$I18)=0,1,0))</f>
        <v>0</v>
      </c>
      <c r="K51" s="115">
        <f t="shared" ref="K51:AH51" si="20">IF($I18&gt;=25,$H51,IF(K$45&lt;=$I18,$H51,IF(K$45&lt;=($I18*($W18+1)),$H51,0)))-IF($I18="",0,IF(K$45-1&lt;=($I18*$W18),$F51,0))*IF(OR($X18=0,$X18&gt;25),0,IF(MOD(K$45-1,$I18)=0,1,0))</f>
        <v>0</v>
      </c>
      <c r="L51" s="115">
        <f t="shared" si="20"/>
        <v>0</v>
      </c>
      <c r="M51" s="115">
        <f t="shared" si="20"/>
        <v>0</v>
      </c>
      <c r="N51" s="115">
        <f t="shared" si="20"/>
        <v>0</v>
      </c>
      <c r="O51" s="115">
        <f t="shared" si="20"/>
        <v>0</v>
      </c>
      <c r="P51" s="115">
        <f t="shared" si="20"/>
        <v>0</v>
      </c>
      <c r="Q51" s="115">
        <f t="shared" si="20"/>
        <v>0</v>
      </c>
      <c r="R51" s="115">
        <f t="shared" si="20"/>
        <v>0</v>
      </c>
      <c r="S51" s="115">
        <f t="shared" si="20"/>
        <v>0</v>
      </c>
      <c r="T51" s="115">
        <f t="shared" si="20"/>
        <v>0</v>
      </c>
      <c r="U51" s="115">
        <f t="shared" si="20"/>
        <v>0</v>
      </c>
      <c r="V51" s="115">
        <f t="shared" si="20"/>
        <v>0</v>
      </c>
      <c r="W51" s="115">
        <f t="shared" si="20"/>
        <v>0</v>
      </c>
      <c r="X51" s="115">
        <f t="shared" si="20"/>
        <v>0</v>
      </c>
      <c r="Y51" s="115">
        <f t="shared" si="20"/>
        <v>0</v>
      </c>
      <c r="Z51" s="115">
        <f t="shared" si="20"/>
        <v>0</v>
      </c>
      <c r="AA51" s="115">
        <f t="shared" si="20"/>
        <v>0</v>
      </c>
      <c r="AB51" s="115">
        <f t="shared" si="20"/>
        <v>0</v>
      </c>
      <c r="AC51" s="115">
        <f t="shared" si="20"/>
        <v>0</v>
      </c>
      <c r="AD51" s="115">
        <f t="shared" si="20"/>
        <v>0</v>
      </c>
      <c r="AE51" s="115">
        <f t="shared" si="20"/>
        <v>0</v>
      </c>
      <c r="AF51" s="115">
        <f t="shared" si="20"/>
        <v>0</v>
      </c>
      <c r="AG51" s="115">
        <f t="shared" si="20"/>
        <v>0</v>
      </c>
      <c r="AH51" s="115">
        <f t="shared" si="20"/>
        <v>0</v>
      </c>
      <c r="AI51" s="116">
        <f t="shared" si="13"/>
        <v>0</v>
      </c>
      <c r="AM51" s="78"/>
      <c r="AN51" s="78"/>
      <c r="AO51" s="78"/>
      <c r="AP51" s="78"/>
      <c r="AQ51" s="78"/>
      <c r="AR51" s="78"/>
      <c r="AS51" s="78"/>
      <c r="AT51" s="78"/>
      <c r="AU51" s="78"/>
      <c r="AV51" s="63"/>
      <c r="AW51" s="78"/>
    </row>
    <row r="52" spans="2:49" ht="15.75" thickBot="1" x14ac:dyDescent="0.3">
      <c r="B52" s="15"/>
      <c r="C52" s="588">
        <f>C20</f>
        <v>7</v>
      </c>
      <c r="D52" s="589">
        <f>P20</f>
        <v>0</v>
      </c>
      <c r="E52" s="589">
        <f t="shared" ref="E52:F54" si="21">U20</f>
        <v>0</v>
      </c>
      <c r="F52" s="589">
        <f t="shared" si="21"/>
        <v>0</v>
      </c>
      <c r="G52" s="589"/>
      <c r="H52" s="589">
        <f t="shared" si="14"/>
        <v>0</v>
      </c>
      <c r="I52" s="592"/>
      <c r="J52" s="115">
        <f>IF($I20&gt;=25,$H52,IF(J$45&lt;=$I20,$H52,IF(J$45&lt;=($I20*($W20+1)),$H52,0)))-IF(J$45-1&lt;=($I20*$W20),$F52,0)*IF(OR($X20=0,$X20&gt;25),0,IF(MOD(J$45,$I20)=0,1,0))</f>
        <v>0</v>
      </c>
      <c r="K52" s="115">
        <f t="shared" ref="K52:AH52" si="22">IF($I20&gt;=25,$H52,IF(K$45&lt;=$I20,$H52,IF(K$45&lt;=($I20*($W20+1)),$H52,0)))-IF(K$45-1&lt;=($I20*$W20),$F52,0)*IF(OR($X20=0,$X20&gt;25),0,IF(MOD(K$45-1,$I20)=0,1,0))</f>
        <v>0</v>
      </c>
      <c r="L52" s="115">
        <f t="shared" si="22"/>
        <v>0</v>
      </c>
      <c r="M52" s="115">
        <f t="shared" si="22"/>
        <v>0</v>
      </c>
      <c r="N52" s="115">
        <f t="shared" si="22"/>
        <v>0</v>
      </c>
      <c r="O52" s="115">
        <f t="shared" si="22"/>
        <v>0</v>
      </c>
      <c r="P52" s="115">
        <f t="shared" si="22"/>
        <v>0</v>
      </c>
      <c r="Q52" s="115">
        <f t="shared" si="22"/>
        <v>0</v>
      </c>
      <c r="R52" s="115">
        <f t="shared" si="22"/>
        <v>0</v>
      </c>
      <c r="S52" s="115">
        <f t="shared" si="22"/>
        <v>0</v>
      </c>
      <c r="T52" s="115">
        <f t="shared" si="22"/>
        <v>0</v>
      </c>
      <c r="U52" s="115">
        <f t="shared" si="22"/>
        <v>0</v>
      </c>
      <c r="V52" s="115">
        <f t="shared" si="22"/>
        <v>0</v>
      </c>
      <c r="W52" s="115">
        <f t="shared" si="22"/>
        <v>0</v>
      </c>
      <c r="X52" s="115">
        <f t="shared" si="22"/>
        <v>0</v>
      </c>
      <c r="Y52" s="115">
        <f t="shared" si="22"/>
        <v>0</v>
      </c>
      <c r="Z52" s="115">
        <f t="shared" si="22"/>
        <v>0</v>
      </c>
      <c r="AA52" s="115">
        <f t="shared" si="22"/>
        <v>0</v>
      </c>
      <c r="AB52" s="115">
        <f t="shared" si="22"/>
        <v>0</v>
      </c>
      <c r="AC52" s="115">
        <f t="shared" si="22"/>
        <v>0</v>
      </c>
      <c r="AD52" s="115">
        <f t="shared" si="22"/>
        <v>0</v>
      </c>
      <c r="AE52" s="115">
        <f t="shared" si="22"/>
        <v>0</v>
      </c>
      <c r="AF52" s="115">
        <f t="shared" si="22"/>
        <v>0</v>
      </c>
      <c r="AG52" s="115">
        <f t="shared" si="22"/>
        <v>0</v>
      </c>
      <c r="AH52" s="115">
        <f t="shared" si="22"/>
        <v>0</v>
      </c>
      <c r="AI52" s="116">
        <f t="shared" si="13"/>
        <v>0</v>
      </c>
      <c r="AM52" s="78"/>
      <c r="AN52" s="78"/>
      <c r="AO52" s="78"/>
      <c r="AP52" s="78"/>
      <c r="AQ52" s="78"/>
      <c r="AR52" s="78"/>
      <c r="AS52" s="78"/>
      <c r="AT52" s="78"/>
      <c r="AU52" s="78"/>
      <c r="AV52" s="63"/>
      <c r="AW52" s="78"/>
    </row>
    <row r="53" spans="2:49" ht="15.75" thickBot="1" x14ac:dyDescent="0.3">
      <c r="B53" s="15"/>
      <c r="C53" s="112">
        <f>C21</f>
        <v>8</v>
      </c>
      <c r="D53" s="118">
        <f>P21</f>
        <v>0</v>
      </c>
      <c r="E53" s="118">
        <f t="shared" si="21"/>
        <v>0</v>
      </c>
      <c r="F53" s="118">
        <f t="shared" si="21"/>
        <v>0</v>
      </c>
      <c r="G53" s="118"/>
      <c r="H53" s="113">
        <f t="shared" si="14"/>
        <v>0</v>
      </c>
      <c r="I53" s="119"/>
      <c r="J53" s="115">
        <f>IF($I21&gt;=25,$H53,IF(J$45&lt;=$I21,$H53,IF(J$45&lt;=($I21*($W21+1)),$H53,0)))-IF(J$45-1&lt;=($I21*$W21),$F53,0)*IF(OR($X21=0,$X21&gt;25),0,IF(MOD(J$45,$I21)=0,1,0))</f>
        <v>0</v>
      </c>
      <c r="K53" s="115">
        <f t="shared" ref="K53:AH53" si="23">IF($I21&gt;=25,$H53,IF(K$45&lt;=$I21,$H53,IF(K$45&lt;=($I21*($W21+1)),$H53,0)))-IF(K$45-1&lt;=($I21*$W21),$F53,0)*IF(OR($X21=0,$X21&gt;25),0,IF(MOD(K$45-1,$I21)=0,1,0))</f>
        <v>0</v>
      </c>
      <c r="L53" s="115">
        <f t="shared" si="23"/>
        <v>0</v>
      </c>
      <c r="M53" s="115">
        <f t="shared" si="23"/>
        <v>0</v>
      </c>
      <c r="N53" s="115">
        <f t="shared" si="23"/>
        <v>0</v>
      </c>
      <c r="O53" s="115">
        <f t="shared" si="23"/>
        <v>0</v>
      </c>
      <c r="P53" s="115">
        <f t="shared" si="23"/>
        <v>0</v>
      </c>
      <c r="Q53" s="115">
        <f t="shared" si="23"/>
        <v>0</v>
      </c>
      <c r="R53" s="115">
        <f t="shared" si="23"/>
        <v>0</v>
      </c>
      <c r="S53" s="115">
        <f t="shared" si="23"/>
        <v>0</v>
      </c>
      <c r="T53" s="115">
        <f t="shared" si="23"/>
        <v>0</v>
      </c>
      <c r="U53" s="115">
        <f t="shared" si="23"/>
        <v>0</v>
      </c>
      <c r="V53" s="115">
        <f t="shared" si="23"/>
        <v>0</v>
      </c>
      <c r="W53" s="115">
        <f t="shared" si="23"/>
        <v>0</v>
      </c>
      <c r="X53" s="115">
        <f t="shared" si="23"/>
        <v>0</v>
      </c>
      <c r="Y53" s="115">
        <f t="shared" si="23"/>
        <v>0</v>
      </c>
      <c r="Z53" s="115">
        <f t="shared" si="23"/>
        <v>0</v>
      </c>
      <c r="AA53" s="115">
        <f t="shared" si="23"/>
        <v>0</v>
      </c>
      <c r="AB53" s="115">
        <f t="shared" si="23"/>
        <v>0</v>
      </c>
      <c r="AC53" s="115">
        <f t="shared" si="23"/>
        <v>0</v>
      </c>
      <c r="AD53" s="115">
        <f t="shared" si="23"/>
        <v>0</v>
      </c>
      <c r="AE53" s="115">
        <f t="shared" si="23"/>
        <v>0</v>
      </c>
      <c r="AF53" s="115">
        <f t="shared" si="23"/>
        <v>0</v>
      </c>
      <c r="AG53" s="115">
        <f t="shared" si="23"/>
        <v>0</v>
      </c>
      <c r="AH53" s="115">
        <f t="shared" si="23"/>
        <v>0</v>
      </c>
      <c r="AI53" s="116">
        <f t="shared" si="13"/>
        <v>0</v>
      </c>
      <c r="AM53" s="78"/>
      <c r="AN53" s="78"/>
      <c r="AO53" s="78"/>
      <c r="AP53" s="78"/>
      <c r="AQ53" s="78"/>
      <c r="AR53" s="78"/>
      <c r="AS53" s="78"/>
      <c r="AT53" s="78"/>
      <c r="AU53" s="78"/>
      <c r="AV53" s="63"/>
      <c r="AW53" s="78"/>
    </row>
    <row r="54" spans="2:49" ht="15.75" thickBot="1" x14ac:dyDescent="0.3">
      <c r="B54" s="15"/>
      <c r="C54" s="588">
        <f>C22</f>
        <v>9</v>
      </c>
      <c r="D54" s="589">
        <f>P22</f>
        <v>0</v>
      </c>
      <c r="E54" s="589">
        <f t="shared" si="21"/>
        <v>0</v>
      </c>
      <c r="F54" s="589">
        <f t="shared" si="21"/>
        <v>0</v>
      </c>
      <c r="G54" s="589"/>
      <c r="H54" s="589">
        <f t="shared" si="14"/>
        <v>0</v>
      </c>
      <c r="I54" s="592"/>
      <c r="J54" s="115">
        <f>IF($I22&gt;=25,$H54,IF(J$45&lt;=$I22,$H54,IF(J$45&lt;=($I22*($W22+1)),$H54,0)))-IF(J$45-1&lt;=($I22*$W22),$F54,0)*IF(OR($X22=0,$X22&gt;25),0,IF(MOD(J$45,$I22)=0,1,0))</f>
        <v>0</v>
      </c>
      <c r="K54" s="115">
        <f t="shared" ref="K54:AH54" si="24">IF($I22&gt;=25,$H54,IF(K$45&lt;=$I22,$H54,IF(K$45&lt;=($I22*($W22+1)),$H54,0)))-IF(K$45-1&lt;=($I22*$W22),$F54,0)*IF(OR($X22=0,$X22&gt;25),0,IF(MOD(K$45-1,$I22)=0,1,0))</f>
        <v>0</v>
      </c>
      <c r="L54" s="115">
        <f t="shared" si="24"/>
        <v>0</v>
      </c>
      <c r="M54" s="115">
        <f t="shared" si="24"/>
        <v>0</v>
      </c>
      <c r="N54" s="115">
        <f t="shared" si="24"/>
        <v>0</v>
      </c>
      <c r="O54" s="115">
        <f t="shared" si="24"/>
        <v>0</v>
      </c>
      <c r="P54" s="115">
        <f t="shared" si="24"/>
        <v>0</v>
      </c>
      <c r="Q54" s="115">
        <f t="shared" si="24"/>
        <v>0</v>
      </c>
      <c r="R54" s="115">
        <f t="shared" si="24"/>
        <v>0</v>
      </c>
      <c r="S54" s="115">
        <f t="shared" si="24"/>
        <v>0</v>
      </c>
      <c r="T54" s="115">
        <f t="shared" si="24"/>
        <v>0</v>
      </c>
      <c r="U54" s="115">
        <f t="shared" si="24"/>
        <v>0</v>
      </c>
      <c r="V54" s="115">
        <f t="shared" si="24"/>
        <v>0</v>
      </c>
      <c r="W54" s="115">
        <f t="shared" si="24"/>
        <v>0</v>
      </c>
      <c r="X54" s="115">
        <f t="shared" si="24"/>
        <v>0</v>
      </c>
      <c r="Y54" s="115">
        <f t="shared" si="24"/>
        <v>0</v>
      </c>
      <c r="Z54" s="115">
        <f t="shared" si="24"/>
        <v>0</v>
      </c>
      <c r="AA54" s="115">
        <f t="shared" si="24"/>
        <v>0</v>
      </c>
      <c r="AB54" s="115">
        <f t="shared" si="24"/>
        <v>0</v>
      </c>
      <c r="AC54" s="115">
        <f t="shared" si="24"/>
        <v>0</v>
      </c>
      <c r="AD54" s="115">
        <f t="shared" si="24"/>
        <v>0</v>
      </c>
      <c r="AE54" s="115">
        <f t="shared" si="24"/>
        <v>0</v>
      </c>
      <c r="AF54" s="115">
        <f t="shared" si="24"/>
        <v>0</v>
      </c>
      <c r="AG54" s="115">
        <f t="shared" si="24"/>
        <v>0</v>
      </c>
      <c r="AH54" s="115">
        <f t="shared" si="24"/>
        <v>0</v>
      </c>
      <c r="AI54" s="116">
        <f t="shared" si="13"/>
        <v>0</v>
      </c>
      <c r="AM54" s="78"/>
      <c r="AN54" s="78"/>
      <c r="AO54" s="78"/>
      <c r="AP54" s="78"/>
      <c r="AQ54" s="78"/>
      <c r="AR54" s="78"/>
      <c r="AS54" s="78"/>
      <c r="AT54" s="78"/>
      <c r="AU54" s="78"/>
      <c r="AV54" s="63"/>
      <c r="AW54" s="78"/>
    </row>
    <row r="55" spans="2:49" ht="15.75" thickBot="1" x14ac:dyDescent="0.3">
      <c r="B55" s="15"/>
      <c r="C55" s="112"/>
      <c r="D55" s="118"/>
      <c r="E55" s="118"/>
      <c r="F55" s="118"/>
      <c r="G55" s="118"/>
      <c r="H55" s="113"/>
      <c r="I55" s="119"/>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6"/>
      <c r="AM55" s="78"/>
      <c r="AN55" s="78"/>
      <c r="AO55" s="78"/>
      <c r="AP55" s="78"/>
      <c r="AQ55" s="78"/>
      <c r="AR55" s="78"/>
      <c r="AS55" s="78"/>
      <c r="AT55" s="78"/>
      <c r="AU55" s="78"/>
      <c r="AV55" s="63"/>
      <c r="AW55" s="78"/>
    </row>
    <row r="56" spans="2:49" ht="15.75" thickBot="1" x14ac:dyDescent="0.3">
      <c r="B56" s="15"/>
      <c r="C56" s="112"/>
      <c r="D56" s="120"/>
      <c r="E56" s="120"/>
      <c r="F56" s="120"/>
      <c r="G56" s="120"/>
      <c r="H56" s="117"/>
      <c r="I56" s="121" t="s">
        <v>33</v>
      </c>
      <c r="J56" s="122">
        <f>SUM(J46:J55)</f>
        <v>0</v>
      </c>
      <c r="K56" s="122">
        <f t="shared" ref="K56:AH56" si="25">SUM(K46:K55)</f>
        <v>0</v>
      </c>
      <c r="L56" s="122">
        <f t="shared" si="25"/>
        <v>0</v>
      </c>
      <c r="M56" s="122">
        <f t="shared" si="25"/>
        <v>0</v>
      </c>
      <c r="N56" s="122">
        <f t="shared" si="25"/>
        <v>0</v>
      </c>
      <c r="O56" s="122">
        <f t="shared" si="25"/>
        <v>0</v>
      </c>
      <c r="P56" s="122">
        <f t="shared" si="25"/>
        <v>0</v>
      </c>
      <c r="Q56" s="122">
        <f t="shared" si="25"/>
        <v>0</v>
      </c>
      <c r="R56" s="122">
        <f t="shared" si="25"/>
        <v>0</v>
      </c>
      <c r="S56" s="122">
        <f t="shared" si="25"/>
        <v>0</v>
      </c>
      <c r="T56" s="122">
        <f t="shared" si="25"/>
        <v>0</v>
      </c>
      <c r="U56" s="122">
        <f t="shared" si="25"/>
        <v>0</v>
      </c>
      <c r="V56" s="122">
        <f t="shared" si="25"/>
        <v>0</v>
      </c>
      <c r="W56" s="122">
        <f t="shared" si="25"/>
        <v>0</v>
      </c>
      <c r="X56" s="122">
        <f t="shared" si="25"/>
        <v>0</v>
      </c>
      <c r="Y56" s="122">
        <f t="shared" si="25"/>
        <v>0</v>
      </c>
      <c r="Z56" s="122">
        <f t="shared" si="25"/>
        <v>0</v>
      </c>
      <c r="AA56" s="122">
        <f t="shared" si="25"/>
        <v>0</v>
      </c>
      <c r="AB56" s="122">
        <f t="shared" si="25"/>
        <v>0</v>
      </c>
      <c r="AC56" s="122">
        <f t="shared" si="25"/>
        <v>0</v>
      </c>
      <c r="AD56" s="122">
        <f t="shared" si="25"/>
        <v>0</v>
      </c>
      <c r="AE56" s="122">
        <f t="shared" si="25"/>
        <v>0</v>
      </c>
      <c r="AF56" s="122">
        <f t="shared" si="25"/>
        <v>0</v>
      </c>
      <c r="AG56" s="122">
        <f t="shared" si="25"/>
        <v>0</v>
      </c>
      <c r="AH56" s="122">
        <f t="shared" si="25"/>
        <v>0</v>
      </c>
      <c r="AI56" s="123">
        <f t="shared" ref="AI56" si="26">SUM(AI46:AI55)</f>
        <v>0</v>
      </c>
      <c r="AM56" s="78"/>
      <c r="AN56" s="78"/>
      <c r="AO56" s="78"/>
      <c r="AP56" s="78"/>
      <c r="AQ56" s="78"/>
      <c r="AR56" s="78"/>
      <c r="AS56" s="78"/>
      <c r="AT56" s="78"/>
      <c r="AU56" s="78"/>
      <c r="AV56" s="63"/>
      <c r="AW56" s="78"/>
    </row>
    <row r="57" spans="2:49" ht="15.75" thickBot="1" x14ac:dyDescent="0.3">
      <c r="B57" s="15"/>
      <c r="C57" s="112"/>
      <c r="D57" s="124"/>
      <c r="E57" s="124"/>
      <c r="F57" s="124"/>
      <c r="G57" s="124"/>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25"/>
      <c r="AM57" s="78"/>
      <c r="AN57" s="78"/>
      <c r="AO57" s="78"/>
      <c r="AP57" s="78"/>
      <c r="AQ57" s="78"/>
      <c r="AR57" s="78"/>
      <c r="AS57" s="78"/>
      <c r="AT57" s="78"/>
      <c r="AU57" s="78"/>
      <c r="AV57" s="63"/>
      <c r="AW57" s="78"/>
    </row>
    <row r="58" spans="2:49" ht="28.5" customHeight="1" thickBot="1" x14ac:dyDescent="0.3">
      <c r="B58" s="15"/>
      <c r="C58" s="109" t="s">
        <v>31</v>
      </c>
      <c r="D58" s="630" t="s">
        <v>106</v>
      </c>
      <c r="E58" s="126"/>
      <c r="F58" s="126"/>
      <c r="G58" s="126"/>
      <c r="H58" s="1645" t="s">
        <v>107</v>
      </c>
      <c r="I58" s="1645"/>
      <c r="J58" s="110">
        <v>1</v>
      </c>
      <c r="K58" s="110">
        <v>2</v>
      </c>
      <c r="L58" s="110">
        <v>3</v>
      </c>
      <c r="M58" s="110">
        <v>4</v>
      </c>
      <c r="N58" s="110">
        <v>5</v>
      </c>
      <c r="O58" s="110">
        <v>6</v>
      </c>
      <c r="P58" s="110">
        <v>7</v>
      </c>
      <c r="Q58" s="110">
        <v>8</v>
      </c>
      <c r="R58" s="110">
        <v>9</v>
      </c>
      <c r="S58" s="110">
        <v>10</v>
      </c>
      <c r="T58" s="110">
        <v>11</v>
      </c>
      <c r="U58" s="110">
        <v>12</v>
      </c>
      <c r="V58" s="110">
        <v>13</v>
      </c>
      <c r="W58" s="110">
        <v>14</v>
      </c>
      <c r="X58" s="110">
        <v>15</v>
      </c>
      <c r="Y58" s="110">
        <v>16</v>
      </c>
      <c r="Z58" s="110">
        <v>17</v>
      </c>
      <c r="AA58" s="110">
        <v>18</v>
      </c>
      <c r="AB58" s="110">
        <v>19</v>
      </c>
      <c r="AC58" s="110">
        <v>20</v>
      </c>
      <c r="AD58" s="110">
        <v>21</v>
      </c>
      <c r="AE58" s="110">
        <v>22</v>
      </c>
      <c r="AF58" s="110">
        <v>23</v>
      </c>
      <c r="AG58" s="110">
        <v>24</v>
      </c>
      <c r="AH58" s="110">
        <v>25</v>
      </c>
      <c r="AI58" s="111" t="s">
        <v>32</v>
      </c>
      <c r="AM58" s="78"/>
      <c r="AN58" s="78"/>
      <c r="AO58" s="78"/>
      <c r="AP58" s="78"/>
      <c r="AQ58" s="78"/>
      <c r="AR58" s="78"/>
      <c r="AS58" s="78"/>
      <c r="AT58" s="78"/>
      <c r="AU58" s="78"/>
      <c r="AV58" s="63"/>
      <c r="AW58" s="78"/>
    </row>
    <row r="59" spans="2:49" ht="15.75" thickBot="1" x14ac:dyDescent="0.3">
      <c r="B59" s="15"/>
      <c r="C59" s="593">
        <f t="shared" ref="C59:C67" si="27">C46</f>
        <v>1</v>
      </c>
      <c r="D59" s="594">
        <f>O12</f>
        <v>0</v>
      </c>
      <c r="E59" s="595"/>
      <c r="F59" s="595"/>
      <c r="G59" s="595"/>
      <c r="H59" s="594">
        <f>IF(D59="","",D59-E59-F59)</f>
        <v>0</v>
      </c>
      <c r="I59" s="591"/>
      <c r="J59" s="723">
        <f t="shared" ref="J59:AH59" si="28">IF($I12&gt;=25,$H59,IF(J$58&lt;=$I12,$H59,IF(J$58&lt;=($I12*($W12+1)),$H59,0)))</f>
        <v>0</v>
      </c>
      <c r="K59" s="723">
        <f t="shared" si="28"/>
        <v>0</v>
      </c>
      <c r="L59" s="723">
        <f t="shared" si="28"/>
        <v>0</v>
      </c>
      <c r="M59" s="723">
        <f t="shared" si="28"/>
        <v>0</v>
      </c>
      <c r="N59" s="723">
        <f t="shared" si="28"/>
        <v>0</v>
      </c>
      <c r="O59" s="723">
        <f t="shared" si="28"/>
        <v>0</v>
      </c>
      <c r="P59" s="723">
        <f t="shared" si="28"/>
        <v>0</v>
      </c>
      <c r="Q59" s="723">
        <f t="shared" si="28"/>
        <v>0</v>
      </c>
      <c r="R59" s="723">
        <f t="shared" si="28"/>
        <v>0</v>
      </c>
      <c r="S59" s="723">
        <f t="shared" si="28"/>
        <v>0</v>
      </c>
      <c r="T59" s="723">
        <f t="shared" si="28"/>
        <v>0</v>
      </c>
      <c r="U59" s="723">
        <f t="shared" si="28"/>
        <v>0</v>
      </c>
      <c r="V59" s="723">
        <f t="shared" si="28"/>
        <v>0</v>
      </c>
      <c r="W59" s="723">
        <f t="shared" si="28"/>
        <v>0</v>
      </c>
      <c r="X59" s="723">
        <f t="shared" si="28"/>
        <v>0</v>
      </c>
      <c r="Y59" s="723">
        <f t="shared" si="28"/>
        <v>0</v>
      </c>
      <c r="Z59" s="723">
        <f t="shared" si="28"/>
        <v>0</v>
      </c>
      <c r="AA59" s="723">
        <f t="shared" si="28"/>
        <v>0</v>
      </c>
      <c r="AB59" s="723">
        <f t="shared" si="28"/>
        <v>0</v>
      </c>
      <c r="AC59" s="723">
        <f t="shared" si="28"/>
        <v>0</v>
      </c>
      <c r="AD59" s="723">
        <f t="shared" si="28"/>
        <v>0</v>
      </c>
      <c r="AE59" s="723">
        <f t="shared" si="28"/>
        <v>0</v>
      </c>
      <c r="AF59" s="723">
        <f t="shared" si="28"/>
        <v>0</v>
      </c>
      <c r="AG59" s="723">
        <f t="shared" si="28"/>
        <v>0</v>
      </c>
      <c r="AH59" s="723">
        <f t="shared" si="28"/>
        <v>0</v>
      </c>
      <c r="AI59" s="336">
        <f t="shared" ref="AI59:AI67" si="29">SUM(J59:AH59)</f>
        <v>0</v>
      </c>
      <c r="AM59" s="78"/>
      <c r="AN59" s="78"/>
      <c r="AO59" s="78"/>
      <c r="AP59" s="78"/>
      <c r="AQ59" s="78"/>
      <c r="AR59" s="78"/>
      <c r="AS59" s="78"/>
      <c r="AT59" s="78"/>
      <c r="AU59" s="78"/>
      <c r="AV59" s="63"/>
      <c r="AW59" s="78"/>
    </row>
    <row r="60" spans="2:49" ht="15.75" thickBot="1" x14ac:dyDescent="0.3">
      <c r="B60" s="15"/>
      <c r="C60" s="127">
        <f t="shared" si="27"/>
        <v>2</v>
      </c>
      <c r="D60" s="340">
        <f>O13</f>
        <v>0</v>
      </c>
      <c r="E60" s="341"/>
      <c r="F60" s="341"/>
      <c r="G60" s="341"/>
      <c r="H60" s="340">
        <f t="shared" ref="H60:H67" si="30">IF(D60="","",D60-E60-F60)</f>
        <v>0</v>
      </c>
      <c r="I60" s="117"/>
      <c r="J60" s="723">
        <f t="shared" ref="J60:AH60" si="31">IF($I13&gt;=25,$H60,IF(J$58&lt;=$I13,$H60,IF(J$58&lt;=($I13*($W13+1)),$H60,0)))</f>
        <v>0</v>
      </c>
      <c r="K60" s="723">
        <f t="shared" si="31"/>
        <v>0</v>
      </c>
      <c r="L60" s="723">
        <f t="shared" si="31"/>
        <v>0</v>
      </c>
      <c r="M60" s="723">
        <f t="shared" si="31"/>
        <v>0</v>
      </c>
      <c r="N60" s="723">
        <f t="shared" si="31"/>
        <v>0</v>
      </c>
      <c r="O60" s="723">
        <f t="shared" si="31"/>
        <v>0</v>
      </c>
      <c r="P60" s="723">
        <f t="shared" si="31"/>
        <v>0</v>
      </c>
      <c r="Q60" s="723">
        <f t="shared" si="31"/>
        <v>0</v>
      </c>
      <c r="R60" s="723">
        <f t="shared" si="31"/>
        <v>0</v>
      </c>
      <c r="S60" s="723">
        <f t="shared" si="31"/>
        <v>0</v>
      </c>
      <c r="T60" s="723">
        <f t="shared" si="31"/>
        <v>0</v>
      </c>
      <c r="U60" s="723">
        <f t="shared" si="31"/>
        <v>0</v>
      </c>
      <c r="V60" s="723">
        <f t="shared" si="31"/>
        <v>0</v>
      </c>
      <c r="W60" s="723">
        <f t="shared" si="31"/>
        <v>0</v>
      </c>
      <c r="X60" s="723">
        <f t="shared" si="31"/>
        <v>0</v>
      </c>
      <c r="Y60" s="723">
        <f t="shared" si="31"/>
        <v>0</v>
      </c>
      <c r="Z60" s="723">
        <f t="shared" si="31"/>
        <v>0</v>
      </c>
      <c r="AA60" s="723">
        <f t="shared" si="31"/>
        <v>0</v>
      </c>
      <c r="AB60" s="723">
        <f t="shared" si="31"/>
        <v>0</v>
      </c>
      <c r="AC60" s="723">
        <f t="shared" si="31"/>
        <v>0</v>
      </c>
      <c r="AD60" s="723">
        <f t="shared" si="31"/>
        <v>0</v>
      </c>
      <c r="AE60" s="723">
        <f t="shared" si="31"/>
        <v>0</v>
      </c>
      <c r="AF60" s="723">
        <f t="shared" si="31"/>
        <v>0</v>
      </c>
      <c r="AG60" s="723">
        <f t="shared" si="31"/>
        <v>0</v>
      </c>
      <c r="AH60" s="723">
        <f t="shared" si="31"/>
        <v>0</v>
      </c>
      <c r="AI60" s="336">
        <f t="shared" si="29"/>
        <v>0</v>
      </c>
      <c r="AM60" s="78"/>
      <c r="AN60" s="78"/>
      <c r="AO60" s="78"/>
      <c r="AP60" s="78"/>
      <c r="AQ60" s="78"/>
      <c r="AR60" s="78"/>
      <c r="AS60" s="78"/>
      <c r="AT60" s="78"/>
      <c r="AU60" s="78"/>
      <c r="AV60" s="63"/>
      <c r="AW60" s="78"/>
    </row>
    <row r="61" spans="2:49" ht="15.75" thickBot="1" x14ac:dyDescent="0.3">
      <c r="B61" s="15"/>
      <c r="C61" s="593">
        <f t="shared" si="27"/>
        <v>3</v>
      </c>
      <c r="D61" s="594">
        <f>O14</f>
        <v>0</v>
      </c>
      <c r="E61" s="595"/>
      <c r="F61" s="595"/>
      <c r="G61" s="595"/>
      <c r="H61" s="594">
        <f t="shared" si="30"/>
        <v>0</v>
      </c>
      <c r="I61" s="591"/>
      <c r="J61" s="723">
        <f t="shared" ref="J61:AH61" si="32">IF($I14&gt;=25,$H61,IF(J$58&lt;=$I14,$H61,IF(J$58&lt;=($I14*($W14+1)),$H61,0)))</f>
        <v>0</v>
      </c>
      <c r="K61" s="723">
        <f t="shared" si="32"/>
        <v>0</v>
      </c>
      <c r="L61" s="723">
        <f t="shared" si="32"/>
        <v>0</v>
      </c>
      <c r="M61" s="723">
        <f t="shared" si="32"/>
        <v>0</v>
      </c>
      <c r="N61" s="723">
        <f t="shared" si="32"/>
        <v>0</v>
      </c>
      <c r="O61" s="723">
        <f t="shared" si="32"/>
        <v>0</v>
      </c>
      <c r="P61" s="723">
        <f t="shared" si="32"/>
        <v>0</v>
      </c>
      <c r="Q61" s="723">
        <f t="shared" si="32"/>
        <v>0</v>
      </c>
      <c r="R61" s="723">
        <f t="shared" si="32"/>
        <v>0</v>
      </c>
      <c r="S61" s="723">
        <f t="shared" si="32"/>
        <v>0</v>
      </c>
      <c r="T61" s="723">
        <f t="shared" si="32"/>
        <v>0</v>
      </c>
      <c r="U61" s="723">
        <f t="shared" si="32"/>
        <v>0</v>
      </c>
      <c r="V61" s="723">
        <f t="shared" si="32"/>
        <v>0</v>
      </c>
      <c r="W61" s="723">
        <f t="shared" si="32"/>
        <v>0</v>
      </c>
      <c r="X61" s="723">
        <f t="shared" si="32"/>
        <v>0</v>
      </c>
      <c r="Y61" s="723">
        <f t="shared" si="32"/>
        <v>0</v>
      </c>
      <c r="Z61" s="723">
        <f t="shared" si="32"/>
        <v>0</v>
      </c>
      <c r="AA61" s="723">
        <f t="shared" si="32"/>
        <v>0</v>
      </c>
      <c r="AB61" s="723">
        <f t="shared" si="32"/>
        <v>0</v>
      </c>
      <c r="AC61" s="723">
        <f t="shared" si="32"/>
        <v>0</v>
      </c>
      <c r="AD61" s="723">
        <f t="shared" si="32"/>
        <v>0</v>
      </c>
      <c r="AE61" s="723">
        <f t="shared" si="32"/>
        <v>0</v>
      </c>
      <c r="AF61" s="723">
        <f t="shared" si="32"/>
        <v>0</v>
      </c>
      <c r="AG61" s="723">
        <f t="shared" si="32"/>
        <v>0</v>
      </c>
      <c r="AH61" s="723">
        <f t="shared" si="32"/>
        <v>0</v>
      </c>
      <c r="AI61" s="336">
        <f t="shared" si="29"/>
        <v>0</v>
      </c>
      <c r="AM61" s="78"/>
      <c r="AN61" s="78"/>
      <c r="AO61" s="78"/>
      <c r="AP61" s="78"/>
      <c r="AQ61" s="78"/>
      <c r="AR61" s="78"/>
      <c r="AS61" s="78"/>
      <c r="AT61" s="78"/>
      <c r="AU61" s="78"/>
      <c r="AV61" s="63"/>
      <c r="AW61" s="78"/>
    </row>
    <row r="62" spans="2:49" ht="15.75" thickBot="1" x14ac:dyDescent="0.3">
      <c r="B62" s="15"/>
      <c r="C62" s="127">
        <f t="shared" si="27"/>
        <v>4</v>
      </c>
      <c r="D62" s="340">
        <f>O16</f>
        <v>0</v>
      </c>
      <c r="E62" s="341"/>
      <c r="F62" s="341"/>
      <c r="G62" s="341"/>
      <c r="H62" s="340">
        <f t="shared" si="30"/>
        <v>0</v>
      </c>
      <c r="I62" s="117"/>
      <c r="J62" s="723">
        <f t="shared" ref="J62:AH62" si="33">IF($I16&gt;=25,$H62,IF(J$58&lt;=$I16,$H62,IF(J$58&lt;=($I16*($W16+1)),$H62,0)))</f>
        <v>0</v>
      </c>
      <c r="K62" s="723">
        <f t="shared" si="33"/>
        <v>0</v>
      </c>
      <c r="L62" s="723">
        <f t="shared" si="33"/>
        <v>0</v>
      </c>
      <c r="M62" s="723">
        <f t="shared" si="33"/>
        <v>0</v>
      </c>
      <c r="N62" s="723">
        <f t="shared" si="33"/>
        <v>0</v>
      </c>
      <c r="O62" s="723">
        <f t="shared" si="33"/>
        <v>0</v>
      </c>
      <c r="P62" s="723">
        <f t="shared" si="33"/>
        <v>0</v>
      </c>
      <c r="Q62" s="723">
        <f t="shared" si="33"/>
        <v>0</v>
      </c>
      <c r="R62" s="723">
        <f t="shared" si="33"/>
        <v>0</v>
      </c>
      <c r="S62" s="723">
        <f t="shared" si="33"/>
        <v>0</v>
      </c>
      <c r="T62" s="723">
        <f t="shared" si="33"/>
        <v>0</v>
      </c>
      <c r="U62" s="723">
        <f t="shared" si="33"/>
        <v>0</v>
      </c>
      <c r="V62" s="723">
        <f t="shared" si="33"/>
        <v>0</v>
      </c>
      <c r="W62" s="723">
        <f t="shared" si="33"/>
        <v>0</v>
      </c>
      <c r="X62" s="723">
        <f t="shared" si="33"/>
        <v>0</v>
      </c>
      <c r="Y62" s="723">
        <f t="shared" si="33"/>
        <v>0</v>
      </c>
      <c r="Z62" s="723">
        <f t="shared" si="33"/>
        <v>0</v>
      </c>
      <c r="AA62" s="723">
        <f t="shared" si="33"/>
        <v>0</v>
      </c>
      <c r="AB62" s="723">
        <f t="shared" si="33"/>
        <v>0</v>
      </c>
      <c r="AC62" s="723">
        <f t="shared" si="33"/>
        <v>0</v>
      </c>
      <c r="AD62" s="723">
        <f t="shared" si="33"/>
        <v>0</v>
      </c>
      <c r="AE62" s="723">
        <f t="shared" si="33"/>
        <v>0</v>
      </c>
      <c r="AF62" s="723">
        <f t="shared" si="33"/>
        <v>0</v>
      </c>
      <c r="AG62" s="723">
        <f t="shared" si="33"/>
        <v>0</v>
      </c>
      <c r="AH62" s="723">
        <f t="shared" si="33"/>
        <v>0</v>
      </c>
      <c r="AI62" s="336">
        <f t="shared" si="29"/>
        <v>0</v>
      </c>
      <c r="AM62" s="78"/>
      <c r="AN62" s="78"/>
      <c r="AO62" s="78"/>
      <c r="AP62" s="78"/>
      <c r="AQ62" s="78"/>
      <c r="AR62" s="78"/>
      <c r="AS62" s="78"/>
      <c r="AT62" s="78"/>
      <c r="AU62" s="78"/>
      <c r="AV62" s="63"/>
      <c r="AW62" s="78"/>
    </row>
    <row r="63" spans="2:49" ht="15.75" thickBot="1" x14ac:dyDescent="0.3">
      <c r="B63" s="15"/>
      <c r="C63" s="597">
        <f t="shared" si="27"/>
        <v>5</v>
      </c>
      <c r="D63" s="594">
        <f>O17</f>
        <v>0</v>
      </c>
      <c r="E63" s="595"/>
      <c r="F63" s="595"/>
      <c r="G63" s="595"/>
      <c r="H63" s="594">
        <f t="shared" si="30"/>
        <v>0</v>
      </c>
      <c r="I63" s="591"/>
      <c r="J63" s="723">
        <f t="shared" ref="J63:AH63" si="34">IF($I17&gt;=25,$H63,IF(J$58&lt;=$I17,$H63,IF(J$58&lt;=($I17*($W17+1)),$H63,0)))</f>
        <v>0</v>
      </c>
      <c r="K63" s="723">
        <f t="shared" si="34"/>
        <v>0</v>
      </c>
      <c r="L63" s="723">
        <f t="shared" si="34"/>
        <v>0</v>
      </c>
      <c r="M63" s="723">
        <f t="shared" si="34"/>
        <v>0</v>
      </c>
      <c r="N63" s="723">
        <f t="shared" si="34"/>
        <v>0</v>
      </c>
      <c r="O63" s="723">
        <f t="shared" si="34"/>
        <v>0</v>
      </c>
      <c r="P63" s="723">
        <f t="shared" si="34"/>
        <v>0</v>
      </c>
      <c r="Q63" s="723">
        <f t="shared" si="34"/>
        <v>0</v>
      </c>
      <c r="R63" s="723">
        <f t="shared" si="34"/>
        <v>0</v>
      </c>
      <c r="S63" s="723">
        <f t="shared" si="34"/>
        <v>0</v>
      </c>
      <c r="T63" s="723">
        <f t="shared" si="34"/>
        <v>0</v>
      </c>
      <c r="U63" s="723">
        <f t="shared" si="34"/>
        <v>0</v>
      </c>
      <c r="V63" s="723">
        <f t="shared" si="34"/>
        <v>0</v>
      </c>
      <c r="W63" s="723">
        <f t="shared" si="34"/>
        <v>0</v>
      </c>
      <c r="X63" s="723">
        <f t="shared" si="34"/>
        <v>0</v>
      </c>
      <c r="Y63" s="723">
        <f t="shared" si="34"/>
        <v>0</v>
      </c>
      <c r="Z63" s="723">
        <f t="shared" si="34"/>
        <v>0</v>
      </c>
      <c r="AA63" s="723">
        <f t="shared" si="34"/>
        <v>0</v>
      </c>
      <c r="AB63" s="723">
        <f t="shared" si="34"/>
        <v>0</v>
      </c>
      <c r="AC63" s="723">
        <f t="shared" si="34"/>
        <v>0</v>
      </c>
      <c r="AD63" s="723">
        <f t="shared" si="34"/>
        <v>0</v>
      </c>
      <c r="AE63" s="723">
        <f t="shared" si="34"/>
        <v>0</v>
      </c>
      <c r="AF63" s="723">
        <f t="shared" si="34"/>
        <v>0</v>
      </c>
      <c r="AG63" s="723">
        <f t="shared" si="34"/>
        <v>0</v>
      </c>
      <c r="AH63" s="723">
        <f t="shared" si="34"/>
        <v>0</v>
      </c>
      <c r="AI63" s="336">
        <f t="shared" si="29"/>
        <v>0</v>
      </c>
      <c r="AM63" s="78"/>
      <c r="AN63" s="78"/>
      <c r="AO63" s="78"/>
      <c r="AP63" s="78"/>
      <c r="AQ63" s="78"/>
      <c r="AR63" s="78"/>
      <c r="AS63" s="78"/>
      <c r="AT63" s="78"/>
      <c r="AU63" s="78"/>
      <c r="AV63" s="63"/>
      <c r="AW63" s="78"/>
    </row>
    <row r="64" spans="2:49" ht="15.75" thickBot="1" x14ac:dyDescent="0.3">
      <c r="B64" s="15"/>
      <c r="C64" s="129">
        <f t="shared" si="27"/>
        <v>6</v>
      </c>
      <c r="D64" s="340">
        <f>O18</f>
        <v>0</v>
      </c>
      <c r="E64" s="343"/>
      <c r="F64" s="343"/>
      <c r="G64" s="343"/>
      <c r="H64" s="340">
        <f t="shared" si="30"/>
        <v>0</v>
      </c>
      <c r="I64" s="119"/>
      <c r="J64" s="723">
        <f t="shared" ref="J64:AH64" si="35">IF($I18&gt;=25,$H64,IF(J$58&lt;=$I18,$H64,IF(J$58&lt;=($I18*($W18+1)),$H64,0)))</f>
        <v>0</v>
      </c>
      <c r="K64" s="723">
        <f t="shared" si="35"/>
        <v>0</v>
      </c>
      <c r="L64" s="723">
        <f t="shared" si="35"/>
        <v>0</v>
      </c>
      <c r="M64" s="723">
        <f t="shared" si="35"/>
        <v>0</v>
      </c>
      <c r="N64" s="723">
        <f t="shared" si="35"/>
        <v>0</v>
      </c>
      <c r="O64" s="723">
        <f t="shared" si="35"/>
        <v>0</v>
      </c>
      <c r="P64" s="723">
        <f t="shared" si="35"/>
        <v>0</v>
      </c>
      <c r="Q64" s="723">
        <f t="shared" si="35"/>
        <v>0</v>
      </c>
      <c r="R64" s="723">
        <f t="shared" si="35"/>
        <v>0</v>
      </c>
      <c r="S64" s="723">
        <f t="shared" si="35"/>
        <v>0</v>
      </c>
      <c r="T64" s="723">
        <f t="shared" si="35"/>
        <v>0</v>
      </c>
      <c r="U64" s="723">
        <f t="shared" si="35"/>
        <v>0</v>
      </c>
      <c r="V64" s="723">
        <f t="shared" si="35"/>
        <v>0</v>
      </c>
      <c r="W64" s="723">
        <f t="shared" si="35"/>
        <v>0</v>
      </c>
      <c r="X64" s="723">
        <f t="shared" si="35"/>
        <v>0</v>
      </c>
      <c r="Y64" s="723">
        <f t="shared" si="35"/>
        <v>0</v>
      </c>
      <c r="Z64" s="723">
        <f t="shared" si="35"/>
        <v>0</v>
      </c>
      <c r="AA64" s="723">
        <f t="shared" si="35"/>
        <v>0</v>
      </c>
      <c r="AB64" s="723">
        <f t="shared" si="35"/>
        <v>0</v>
      </c>
      <c r="AC64" s="723">
        <f t="shared" si="35"/>
        <v>0</v>
      </c>
      <c r="AD64" s="723">
        <f t="shared" si="35"/>
        <v>0</v>
      </c>
      <c r="AE64" s="723">
        <f t="shared" si="35"/>
        <v>0</v>
      </c>
      <c r="AF64" s="723">
        <f t="shared" si="35"/>
        <v>0</v>
      </c>
      <c r="AG64" s="723">
        <f t="shared" si="35"/>
        <v>0</v>
      </c>
      <c r="AH64" s="723">
        <f t="shared" si="35"/>
        <v>0</v>
      </c>
      <c r="AI64" s="336">
        <f t="shared" si="29"/>
        <v>0</v>
      </c>
      <c r="AM64" s="78"/>
      <c r="AN64" s="78"/>
      <c r="AO64" s="78"/>
      <c r="AP64" s="78"/>
      <c r="AQ64" s="78"/>
      <c r="AR64" s="78"/>
      <c r="AS64" s="78"/>
      <c r="AT64" s="78"/>
      <c r="AU64" s="78"/>
      <c r="AV64" s="63"/>
      <c r="AW64" s="78"/>
    </row>
    <row r="65" spans="2:51" ht="15.75" thickBot="1" x14ac:dyDescent="0.3">
      <c r="B65" s="15"/>
      <c r="C65" s="597">
        <f t="shared" si="27"/>
        <v>7</v>
      </c>
      <c r="D65" s="594">
        <f>O20</f>
        <v>0</v>
      </c>
      <c r="E65" s="598"/>
      <c r="F65" s="598"/>
      <c r="G65" s="598"/>
      <c r="H65" s="594">
        <f t="shared" si="30"/>
        <v>0</v>
      </c>
      <c r="I65" s="592"/>
      <c r="J65" s="723">
        <f t="shared" ref="J65:AH65" si="36">IF($I20&gt;=25,$H65,IF(J$58&lt;=$I20,$H65,IF(J$58&lt;=($I20*($W20+1)),$H65,0)))</f>
        <v>0</v>
      </c>
      <c r="K65" s="723">
        <f t="shared" si="36"/>
        <v>0</v>
      </c>
      <c r="L65" s="723">
        <f t="shared" si="36"/>
        <v>0</v>
      </c>
      <c r="M65" s="723">
        <f t="shared" si="36"/>
        <v>0</v>
      </c>
      <c r="N65" s="723">
        <f t="shared" si="36"/>
        <v>0</v>
      </c>
      <c r="O65" s="723">
        <f t="shared" si="36"/>
        <v>0</v>
      </c>
      <c r="P65" s="723">
        <f t="shared" si="36"/>
        <v>0</v>
      </c>
      <c r="Q65" s="723">
        <f t="shared" si="36"/>
        <v>0</v>
      </c>
      <c r="R65" s="723">
        <f t="shared" si="36"/>
        <v>0</v>
      </c>
      <c r="S65" s="723">
        <f t="shared" si="36"/>
        <v>0</v>
      </c>
      <c r="T65" s="723">
        <f t="shared" si="36"/>
        <v>0</v>
      </c>
      <c r="U65" s="723">
        <f t="shared" si="36"/>
        <v>0</v>
      </c>
      <c r="V65" s="723">
        <f t="shared" si="36"/>
        <v>0</v>
      </c>
      <c r="W65" s="723">
        <f t="shared" si="36"/>
        <v>0</v>
      </c>
      <c r="X65" s="723">
        <f t="shared" si="36"/>
        <v>0</v>
      </c>
      <c r="Y65" s="723">
        <f t="shared" si="36"/>
        <v>0</v>
      </c>
      <c r="Z65" s="723">
        <f t="shared" si="36"/>
        <v>0</v>
      </c>
      <c r="AA65" s="723">
        <f t="shared" si="36"/>
        <v>0</v>
      </c>
      <c r="AB65" s="723">
        <f t="shared" si="36"/>
        <v>0</v>
      </c>
      <c r="AC65" s="723">
        <f t="shared" si="36"/>
        <v>0</v>
      </c>
      <c r="AD65" s="723">
        <f t="shared" si="36"/>
        <v>0</v>
      </c>
      <c r="AE65" s="723">
        <f t="shared" si="36"/>
        <v>0</v>
      </c>
      <c r="AF65" s="723">
        <f t="shared" si="36"/>
        <v>0</v>
      </c>
      <c r="AG65" s="723">
        <f t="shared" si="36"/>
        <v>0</v>
      </c>
      <c r="AH65" s="723">
        <f t="shared" si="36"/>
        <v>0</v>
      </c>
      <c r="AI65" s="336">
        <f t="shared" si="29"/>
        <v>0</v>
      </c>
      <c r="AM65" s="78"/>
      <c r="AN65" s="78"/>
      <c r="AO65" s="78"/>
      <c r="AP65" s="78"/>
      <c r="AQ65" s="78"/>
      <c r="AR65" s="78"/>
      <c r="AS65" s="78"/>
      <c r="AT65" s="78"/>
      <c r="AU65" s="78"/>
      <c r="AV65" s="63"/>
      <c r="AW65" s="78"/>
    </row>
    <row r="66" spans="2:51" ht="15.75" thickBot="1" x14ac:dyDescent="0.3">
      <c r="B66" s="15"/>
      <c r="C66" s="129">
        <f t="shared" si="27"/>
        <v>8</v>
      </c>
      <c r="D66" s="340">
        <f>O21</f>
        <v>0</v>
      </c>
      <c r="E66" s="343"/>
      <c r="F66" s="343"/>
      <c r="G66" s="343"/>
      <c r="H66" s="340">
        <f t="shared" si="30"/>
        <v>0</v>
      </c>
      <c r="I66" s="119"/>
      <c r="J66" s="723">
        <f t="shared" ref="J66:AH66" si="37">IF($I21&gt;=25,$H66,IF(J$58&lt;=$I21,$H66,IF(J$58&lt;=($I21*($W21+1)),$H66,0)))</f>
        <v>0</v>
      </c>
      <c r="K66" s="723">
        <f t="shared" si="37"/>
        <v>0</v>
      </c>
      <c r="L66" s="723">
        <f t="shared" si="37"/>
        <v>0</v>
      </c>
      <c r="M66" s="723">
        <f t="shared" si="37"/>
        <v>0</v>
      </c>
      <c r="N66" s="723">
        <f t="shared" si="37"/>
        <v>0</v>
      </c>
      <c r="O66" s="723">
        <f t="shared" si="37"/>
        <v>0</v>
      </c>
      <c r="P66" s="723">
        <f t="shared" si="37"/>
        <v>0</v>
      </c>
      <c r="Q66" s="723">
        <f t="shared" si="37"/>
        <v>0</v>
      </c>
      <c r="R66" s="723">
        <f t="shared" si="37"/>
        <v>0</v>
      </c>
      <c r="S66" s="723">
        <f t="shared" si="37"/>
        <v>0</v>
      </c>
      <c r="T66" s="723">
        <f t="shared" si="37"/>
        <v>0</v>
      </c>
      <c r="U66" s="723">
        <f t="shared" si="37"/>
        <v>0</v>
      </c>
      <c r="V66" s="723">
        <f t="shared" si="37"/>
        <v>0</v>
      </c>
      <c r="W66" s="723">
        <f t="shared" si="37"/>
        <v>0</v>
      </c>
      <c r="X66" s="723">
        <f t="shared" si="37"/>
        <v>0</v>
      </c>
      <c r="Y66" s="723">
        <f t="shared" si="37"/>
        <v>0</v>
      </c>
      <c r="Z66" s="723">
        <f t="shared" si="37"/>
        <v>0</v>
      </c>
      <c r="AA66" s="723">
        <f t="shared" si="37"/>
        <v>0</v>
      </c>
      <c r="AB66" s="723">
        <f t="shared" si="37"/>
        <v>0</v>
      </c>
      <c r="AC66" s="723">
        <f t="shared" si="37"/>
        <v>0</v>
      </c>
      <c r="AD66" s="723">
        <f t="shared" si="37"/>
        <v>0</v>
      </c>
      <c r="AE66" s="723">
        <f t="shared" si="37"/>
        <v>0</v>
      </c>
      <c r="AF66" s="723">
        <f t="shared" si="37"/>
        <v>0</v>
      </c>
      <c r="AG66" s="723">
        <f t="shared" si="37"/>
        <v>0</v>
      </c>
      <c r="AH66" s="723">
        <f t="shared" si="37"/>
        <v>0</v>
      </c>
      <c r="AI66" s="336">
        <f t="shared" si="29"/>
        <v>0</v>
      </c>
      <c r="AV66" s="12"/>
    </row>
    <row r="67" spans="2:51" ht="15.75" thickBot="1" x14ac:dyDescent="0.3">
      <c r="B67" s="15"/>
      <c r="C67" s="597">
        <f t="shared" si="27"/>
        <v>9</v>
      </c>
      <c r="D67" s="594">
        <f>O22</f>
        <v>0</v>
      </c>
      <c r="E67" s="598"/>
      <c r="F67" s="598"/>
      <c r="G67" s="598"/>
      <c r="H67" s="594">
        <f t="shared" si="30"/>
        <v>0</v>
      </c>
      <c r="I67" s="592"/>
      <c r="J67" s="723">
        <f t="shared" ref="J67:AH67" si="38">IF($I22&gt;=25,$H67,IF(J$58&lt;=$I22,$H67,IF(J$58&lt;=($I22*($W22+1)),$H67,0)))</f>
        <v>0</v>
      </c>
      <c r="K67" s="723">
        <f t="shared" si="38"/>
        <v>0</v>
      </c>
      <c r="L67" s="723">
        <f t="shared" si="38"/>
        <v>0</v>
      </c>
      <c r="M67" s="723">
        <f t="shared" si="38"/>
        <v>0</v>
      </c>
      <c r="N67" s="723">
        <f t="shared" si="38"/>
        <v>0</v>
      </c>
      <c r="O67" s="723">
        <f t="shared" si="38"/>
        <v>0</v>
      </c>
      <c r="P67" s="723">
        <f t="shared" si="38"/>
        <v>0</v>
      </c>
      <c r="Q67" s="723">
        <f t="shared" si="38"/>
        <v>0</v>
      </c>
      <c r="R67" s="723">
        <f t="shared" si="38"/>
        <v>0</v>
      </c>
      <c r="S67" s="723">
        <f t="shared" si="38"/>
        <v>0</v>
      </c>
      <c r="T67" s="723">
        <f t="shared" si="38"/>
        <v>0</v>
      </c>
      <c r="U67" s="723">
        <f t="shared" si="38"/>
        <v>0</v>
      </c>
      <c r="V67" s="723">
        <f t="shared" si="38"/>
        <v>0</v>
      </c>
      <c r="W67" s="723">
        <f t="shared" si="38"/>
        <v>0</v>
      </c>
      <c r="X67" s="723">
        <f t="shared" si="38"/>
        <v>0</v>
      </c>
      <c r="Y67" s="723">
        <f t="shared" si="38"/>
        <v>0</v>
      </c>
      <c r="Z67" s="723">
        <f t="shared" si="38"/>
        <v>0</v>
      </c>
      <c r="AA67" s="723">
        <f t="shared" si="38"/>
        <v>0</v>
      </c>
      <c r="AB67" s="723">
        <f t="shared" si="38"/>
        <v>0</v>
      </c>
      <c r="AC67" s="723">
        <f t="shared" si="38"/>
        <v>0</v>
      </c>
      <c r="AD67" s="723">
        <f t="shared" si="38"/>
        <v>0</v>
      </c>
      <c r="AE67" s="723">
        <f t="shared" si="38"/>
        <v>0</v>
      </c>
      <c r="AF67" s="723">
        <f t="shared" si="38"/>
        <v>0</v>
      </c>
      <c r="AG67" s="723">
        <f t="shared" si="38"/>
        <v>0</v>
      </c>
      <c r="AH67" s="723">
        <f t="shared" si="38"/>
        <v>0</v>
      </c>
      <c r="AI67" s="336">
        <f t="shared" si="29"/>
        <v>0</v>
      </c>
      <c r="AV67" s="12"/>
    </row>
    <row r="68" spans="2:51" ht="15.75" customHeight="1" thickBot="1" x14ac:dyDescent="0.3">
      <c r="B68" s="15"/>
      <c r="C68" s="129"/>
      <c r="D68" s="340"/>
      <c r="E68" s="343"/>
      <c r="F68" s="343"/>
      <c r="G68" s="343"/>
      <c r="H68" s="340"/>
      <c r="I68" s="119"/>
      <c r="J68" s="723"/>
      <c r="K68" s="723"/>
      <c r="L68" s="723"/>
      <c r="M68" s="723"/>
      <c r="N68" s="723"/>
      <c r="O68" s="723"/>
      <c r="P68" s="723"/>
      <c r="Q68" s="723"/>
      <c r="R68" s="723"/>
      <c r="S68" s="723"/>
      <c r="T68" s="723"/>
      <c r="U68" s="723"/>
      <c r="V68" s="723"/>
      <c r="W68" s="723"/>
      <c r="X68" s="723"/>
      <c r="Y68" s="723"/>
      <c r="Z68" s="723"/>
      <c r="AA68" s="723"/>
      <c r="AB68" s="723"/>
      <c r="AC68" s="723"/>
      <c r="AD68" s="723"/>
      <c r="AE68" s="723"/>
      <c r="AF68" s="723"/>
      <c r="AG68" s="723"/>
      <c r="AH68" s="723"/>
      <c r="AI68" s="337"/>
      <c r="AV68" s="12"/>
    </row>
    <row r="69" spans="2:51" ht="15.75" thickBot="1" x14ac:dyDescent="0.3">
      <c r="B69" s="15"/>
      <c r="C69" s="131"/>
      <c r="D69" s="128"/>
      <c r="E69" s="128"/>
      <c r="F69" s="128"/>
      <c r="G69" s="128"/>
      <c r="H69" s="117"/>
      <c r="I69" s="121" t="s">
        <v>33</v>
      </c>
      <c r="J69" s="338">
        <f t="shared" ref="J69:AH69" si="39">SUM(J59:J68)</f>
        <v>0</v>
      </c>
      <c r="K69" s="338">
        <f t="shared" si="39"/>
        <v>0</v>
      </c>
      <c r="L69" s="338">
        <f t="shared" si="39"/>
        <v>0</v>
      </c>
      <c r="M69" s="338">
        <f t="shared" si="39"/>
        <v>0</v>
      </c>
      <c r="N69" s="338">
        <f t="shared" si="39"/>
        <v>0</v>
      </c>
      <c r="O69" s="338">
        <f t="shared" si="39"/>
        <v>0</v>
      </c>
      <c r="P69" s="338">
        <f t="shared" si="39"/>
        <v>0</v>
      </c>
      <c r="Q69" s="338">
        <f t="shared" si="39"/>
        <v>0</v>
      </c>
      <c r="R69" s="338">
        <f t="shared" si="39"/>
        <v>0</v>
      </c>
      <c r="S69" s="338">
        <f t="shared" si="39"/>
        <v>0</v>
      </c>
      <c r="T69" s="338">
        <f t="shared" si="39"/>
        <v>0</v>
      </c>
      <c r="U69" s="338">
        <f t="shared" si="39"/>
        <v>0</v>
      </c>
      <c r="V69" s="338">
        <f t="shared" si="39"/>
        <v>0</v>
      </c>
      <c r="W69" s="338">
        <f t="shared" si="39"/>
        <v>0</v>
      </c>
      <c r="X69" s="338">
        <f t="shared" si="39"/>
        <v>0</v>
      </c>
      <c r="Y69" s="338">
        <f t="shared" si="39"/>
        <v>0</v>
      </c>
      <c r="Z69" s="338">
        <f t="shared" si="39"/>
        <v>0</v>
      </c>
      <c r="AA69" s="338">
        <f t="shared" si="39"/>
        <v>0</v>
      </c>
      <c r="AB69" s="338">
        <f t="shared" si="39"/>
        <v>0</v>
      </c>
      <c r="AC69" s="338">
        <f t="shared" si="39"/>
        <v>0</v>
      </c>
      <c r="AD69" s="338">
        <f t="shared" si="39"/>
        <v>0</v>
      </c>
      <c r="AE69" s="338">
        <f t="shared" si="39"/>
        <v>0</v>
      </c>
      <c r="AF69" s="338">
        <f t="shared" si="39"/>
        <v>0</v>
      </c>
      <c r="AG69" s="338">
        <f t="shared" si="39"/>
        <v>0</v>
      </c>
      <c r="AH69" s="338">
        <f t="shared" si="39"/>
        <v>0</v>
      </c>
      <c r="AI69" s="339">
        <f>SUM(AI59:AI68)</f>
        <v>0</v>
      </c>
      <c r="AV69" s="12"/>
    </row>
    <row r="70" spans="2:51" ht="24.75" customHeight="1" thickBot="1" x14ac:dyDescent="0.3">
      <c r="B70" s="15"/>
      <c r="C70" s="133"/>
      <c r="D70" s="134"/>
      <c r="E70" s="134"/>
      <c r="F70" s="134"/>
      <c r="G70" s="134"/>
      <c r="H70" s="134"/>
      <c r="I70" s="134"/>
      <c r="J70" s="134"/>
      <c r="K70" s="134"/>
      <c r="L70" s="134"/>
      <c r="M70" s="134"/>
      <c r="N70" s="134"/>
      <c r="O70" s="134"/>
      <c r="P70" s="134"/>
      <c r="Q70" s="134"/>
      <c r="R70" s="134"/>
      <c r="S70" s="134"/>
      <c r="T70" s="134"/>
      <c r="U70" s="134"/>
      <c r="V70" s="135"/>
      <c r="W70" s="136"/>
      <c r="X70" s="136"/>
      <c r="Y70" s="136"/>
      <c r="Z70" s="136"/>
      <c r="AA70" s="136"/>
      <c r="AB70" s="136"/>
      <c r="AC70" s="136"/>
      <c r="AD70" s="136"/>
      <c r="AE70" s="136"/>
      <c r="AF70" s="136"/>
      <c r="AG70" s="136"/>
      <c r="AH70" s="136"/>
      <c r="AI70" s="137"/>
      <c r="AM70" s="78"/>
      <c r="AN70" s="78"/>
      <c r="AO70" s="78"/>
      <c r="AP70" s="78"/>
      <c r="AQ70" s="78"/>
      <c r="AR70" s="78"/>
      <c r="AS70" s="78"/>
      <c r="AT70" s="78"/>
      <c r="AU70" s="78"/>
      <c r="AV70" s="12"/>
      <c r="AW70" s="78"/>
    </row>
    <row r="71" spans="2:51" ht="24.75" customHeight="1" x14ac:dyDescent="0.25">
      <c r="B71" s="15"/>
      <c r="C71" s="138"/>
      <c r="D71" s="138"/>
      <c r="E71" s="138"/>
      <c r="F71" s="138"/>
      <c r="G71" s="138"/>
      <c r="H71" s="138"/>
      <c r="I71" s="138"/>
      <c r="J71" s="138"/>
      <c r="K71" s="138"/>
      <c r="L71" s="138"/>
      <c r="M71" s="138"/>
      <c r="N71" s="138"/>
      <c r="O71" s="138"/>
      <c r="P71" s="138"/>
      <c r="Q71" s="138"/>
      <c r="R71" s="138"/>
      <c r="S71" s="138"/>
      <c r="T71" s="138"/>
      <c r="U71" s="138"/>
      <c r="V71" s="138"/>
      <c r="W71" s="114"/>
      <c r="X71" s="114"/>
      <c r="Y71" s="114"/>
      <c r="Z71" s="114"/>
      <c r="AA71" s="114"/>
      <c r="AB71" s="114"/>
      <c r="AC71" s="114"/>
      <c r="AD71" s="114"/>
      <c r="AE71" s="114"/>
      <c r="AF71" s="114"/>
      <c r="AG71" s="114"/>
      <c r="AH71" s="114"/>
      <c r="AI71" s="114"/>
      <c r="AM71" s="78"/>
      <c r="AN71" s="78"/>
      <c r="AO71" s="78"/>
      <c r="AP71" s="78"/>
      <c r="AQ71" s="78"/>
      <c r="AR71" s="78"/>
      <c r="AS71" s="78"/>
      <c r="AT71" s="78"/>
      <c r="AU71" s="78"/>
      <c r="AV71" s="12"/>
      <c r="AW71" s="78"/>
    </row>
    <row r="72" spans="2:51" x14ac:dyDescent="0.25">
      <c r="B72" s="15"/>
      <c r="C72" s="23"/>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M72" s="78"/>
      <c r="AN72" s="78"/>
      <c r="AO72" s="78"/>
      <c r="AP72" s="78"/>
      <c r="AQ72" s="78"/>
      <c r="AR72" s="78"/>
      <c r="AS72" s="78"/>
      <c r="AT72" s="78"/>
      <c r="AU72" s="78"/>
      <c r="AV72" s="12"/>
      <c r="AW72" s="78"/>
    </row>
    <row r="73" spans="2:51" x14ac:dyDescent="0.25">
      <c r="B73" s="15"/>
      <c r="C73" s="23"/>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M73" s="78"/>
      <c r="AN73" s="78"/>
      <c r="AO73" s="78"/>
      <c r="AP73" s="78"/>
      <c r="AQ73" s="78"/>
      <c r="AR73" s="78"/>
      <c r="AS73" s="78"/>
      <c r="AT73" s="78"/>
      <c r="AU73" s="78"/>
      <c r="AV73" s="12"/>
      <c r="AW73" s="78"/>
    </row>
    <row r="74" spans="2:51" ht="15.75" thickBot="1" x14ac:dyDescent="0.3">
      <c r="B74" s="139"/>
      <c r="C74" s="673" t="str">
        <f>'1. Identificação Ben. Oper.'!D10&amp;"/// "&amp;'1. Identificação Ben. Oper.'!D12&amp;" /// "&amp;'1. Identificação Ben. Oper.'!D11</f>
        <v xml:space="preserve">(atribuído pelo Balcão 2020 após submissão):///  /// </v>
      </c>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30"/>
      <c r="AW74" s="145"/>
      <c r="AX74" s="145"/>
      <c r="AY74" s="145"/>
    </row>
    <row r="75" spans="2:51" x14ac:dyDescent="0.25">
      <c r="AD75" s="3"/>
      <c r="AE75" s="3"/>
      <c r="AM75" s="78"/>
      <c r="AN75" s="78"/>
      <c r="AO75" s="78"/>
      <c r="AP75" s="78"/>
      <c r="AQ75" s="78"/>
      <c r="AR75" s="78"/>
      <c r="AS75" s="78"/>
      <c r="AT75" s="78"/>
      <c r="AU75" s="78"/>
      <c r="AV75" s="78"/>
      <c r="AW75" s="145"/>
      <c r="AX75" s="145"/>
      <c r="AY75" s="145"/>
    </row>
    <row r="76" spans="2:51" x14ac:dyDescent="0.25">
      <c r="AD76" s="3"/>
      <c r="AE76" s="3"/>
      <c r="AM76" s="78"/>
      <c r="AN76" s="78"/>
      <c r="AO76" s="78"/>
      <c r="AP76" s="78"/>
      <c r="AQ76" s="78"/>
      <c r="AR76" s="78"/>
      <c r="AS76" s="78"/>
      <c r="AT76" s="78"/>
      <c r="AU76" s="78"/>
      <c r="AV76" s="78"/>
      <c r="AW76" s="145"/>
      <c r="AX76" s="145"/>
      <c r="AY76" s="145"/>
    </row>
    <row r="77" spans="2:51" x14ac:dyDescent="0.25">
      <c r="AM77" s="78"/>
      <c r="AN77" s="78"/>
      <c r="AO77" s="78"/>
      <c r="AP77" s="78"/>
      <c r="AQ77" s="78"/>
      <c r="AR77" s="78"/>
      <c r="AS77" s="78"/>
      <c r="AT77" s="78"/>
      <c r="AU77" s="78"/>
      <c r="AV77" s="78"/>
      <c r="AW77" s="145"/>
      <c r="AX77" s="145"/>
      <c r="AY77" s="145"/>
    </row>
    <row r="78" spans="2:51" x14ac:dyDescent="0.25">
      <c r="AM78" s="78"/>
      <c r="AN78" s="78"/>
      <c r="AO78" s="78"/>
      <c r="AP78" s="78"/>
      <c r="AQ78" s="78"/>
      <c r="AR78" s="78"/>
      <c r="AS78" s="78"/>
      <c r="AT78" s="78"/>
      <c r="AU78" s="78"/>
      <c r="AV78" s="78"/>
      <c r="AW78" s="78"/>
    </row>
    <row r="79" spans="2:51" x14ac:dyDescent="0.25">
      <c r="AM79" s="78"/>
      <c r="AN79" s="78"/>
      <c r="AO79" s="78"/>
      <c r="AP79" s="78"/>
      <c r="AQ79" s="78"/>
      <c r="AR79" s="78"/>
      <c r="AS79" s="78"/>
      <c r="AT79" s="78"/>
      <c r="AU79" s="78"/>
      <c r="AV79" s="78"/>
      <c r="AW79" s="78"/>
    </row>
    <row r="80" spans="2:51" x14ac:dyDescent="0.25">
      <c r="AM80" s="78"/>
      <c r="AN80" s="78"/>
      <c r="AO80" s="78"/>
      <c r="AP80" s="78"/>
      <c r="AQ80" s="78"/>
      <c r="AR80" s="78"/>
      <c r="AS80" s="78"/>
      <c r="AT80" s="78"/>
      <c r="AU80" s="78"/>
      <c r="AV80" s="78"/>
      <c r="AW80" s="78"/>
    </row>
    <row r="81" spans="22:41" x14ac:dyDescent="0.25">
      <c r="V81" s="4"/>
      <c r="W81" s="4"/>
      <c r="AD81" s="3"/>
      <c r="AE81" s="78"/>
      <c r="AF81" s="78"/>
      <c r="AG81" s="78"/>
      <c r="AH81" s="78"/>
      <c r="AI81" s="78"/>
      <c r="AJ81" s="78"/>
      <c r="AK81" s="78"/>
      <c r="AL81" s="78"/>
      <c r="AM81" s="78"/>
      <c r="AN81" s="78"/>
      <c r="AO81" s="78"/>
    </row>
    <row r="82" spans="22:41" x14ac:dyDescent="0.25">
      <c r="V82" s="4"/>
      <c r="W82" s="4"/>
      <c r="AD82" s="3"/>
      <c r="AE82" s="78"/>
      <c r="AF82" s="78"/>
      <c r="AG82" s="78"/>
      <c r="AH82" s="78"/>
      <c r="AI82" s="78"/>
      <c r="AJ82" s="78"/>
      <c r="AK82" s="78"/>
      <c r="AL82" s="78"/>
      <c r="AM82" s="78"/>
      <c r="AN82" s="78"/>
      <c r="AO82" s="78"/>
    </row>
    <row r="83" spans="22:41" x14ac:dyDescent="0.25">
      <c r="V83" s="4"/>
      <c r="W83" s="4"/>
      <c r="AD83" s="3"/>
      <c r="AE83" s="78"/>
      <c r="AF83" s="78"/>
      <c r="AG83" s="78"/>
      <c r="AH83" s="78"/>
      <c r="AI83" s="78"/>
      <c r="AJ83" s="78"/>
      <c r="AK83" s="78"/>
      <c r="AL83" s="78"/>
      <c r="AM83" s="78"/>
      <c r="AN83" s="78"/>
      <c r="AO83" s="78"/>
    </row>
    <row r="84" spans="22:41" x14ac:dyDescent="0.25">
      <c r="V84" s="4"/>
      <c r="W84" s="4"/>
      <c r="AD84" s="3"/>
      <c r="AE84" s="78"/>
      <c r="AF84" s="78"/>
      <c r="AG84" s="78"/>
      <c r="AH84" s="78"/>
      <c r="AI84" s="78"/>
      <c r="AJ84" s="78"/>
      <c r="AK84" s="78"/>
      <c r="AL84" s="78"/>
      <c r="AM84" s="78"/>
      <c r="AN84" s="78"/>
      <c r="AO84" s="78"/>
    </row>
    <row r="85" spans="22:41" x14ac:dyDescent="0.25">
      <c r="V85" s="4"/>
      <c r="W85" s="4"/>
      <c r="AD85" s="3"/>
      <c r="AE85" s="78"/>
      <c r="AF85" s="78"/>
      <c r="AG85" s="78"/>
      <c r="AH85" s="78"/>
      <c r="AI85" s="78"/>
      <c r="AJ85" s="78"/>
      <c r="AK85" s="78"/>
      <c r="AL85" s="78"/>
      <c r="AM85" s="78"/>
      <c r="AN85" s="78"/>
      <c r="AO85" s="78"/>
    </row>
    <row r="86" spans="22:41" x14ac:dyDescent="0.25">
      <c r="V86" s="4"/>
      <c r="W86" s="4"/>
      <c r="AD86" s="3"/>
      <c r="AE86" s="78"/>
      <c r="AF86" s="78"/>
      <c r="AG86" s="78"/>
      <c r="AH86" s="78"/>
      <c r="AI86" s="78"/>
      <c r="AJ86" s="78"/>
      <c r="AK86" s="78"/>
      <c r="AL86" s="78"/>
      <c r="AM86" s="78"/>
      <c r="AN86" s="78"/>
      <c r="AO86" s="78"/>
    </row>
    <row r="87" spans="22:41" x14ac:dyDescent="0.25">
      <c r="V87" s="4"/>
      <c r="W87" s="4"/>
      <c r="AD87" s="3"/>
      <c r="AE87" s="78"/>
      <c r="AF87" s="78"/>
      <c r="AG87" s="78"/>
      <c r="AH87" s="78"/>
      <c r="AI87" s="78"/>
      <c r="AJ87" s="78"/>
      <c r="AK87" s="78"/>
      <c r="AL87" s="78"/>
      <c r="AM87" s="78"/>
      <c r="AN87" s="78"/>
      <c r="AO87" s="78"/>
    </row>
    <row r="88" spans="22:41" x14ac:dyDescent="0.25">
      <c r="V88" s="4"/>
      <c r="W88" s="4"/>
      <c r="AD88" s="3"/>
      <c r="AE88" s="78"/>
      <c r="AF88" s="78"/>
      <c r="AG88" s="78"/>
      <c r="AH88" s="78"/>
      <c r="AI88" s="78"/>
      <c r="AJ88" s="78"/>
      <c r="AK88" s="78"/>
      <c r="AL88" s="78"/>
      <c r="AM88" s="78"/>
      <c r="AN88" s="78"/>
      <c r="AO88" s="78"/>
    </row>
    <row r="89" spans="22:41" x14ac:dyDescent="0.25">
      <c r="V89" s="4"/>
      <c r="W89" s="4"/>
      <c r="AD89" s="3"/>
      <c r="AE89" s="78"/>
      <c r="AF89" s="78"/>
      <c r="AG89" s="78"/>
      <c r="AH89" s="78"/>
      <c r="AI89" s="78"/>
      <c r="AJ89" s="78"/>
      <c r="AK89" s="78"/>
      <c r="AL89" s="78"/>
      <c r="AM89" s="78"/>
      <c r="AN89" s="78"/>
      <c r="AO89" s="78"/>
    </row>
    <row r="90" spans="22:41" x14ac:dyDescent="0.25">
      <c r="V90" s="4"/>
      <c r="W90" s="4"/>
      <c r="AD90" s="3"/>
      <c r="AE90" s="78"/>
      <c r="AF90" s="78"/>
      <c r="AG90" s="78"/>
      <c r="AH90" s="78"/>
      <c r="AI90" s="78"/>
      <c r="AJ90" s="78"/>
      <c r="AK90" s="78"/>
      <c r="AL90" s="78"/>
      <c r="AM90" s="78"/>
      <c r="AN90" s="78"/>
      <c r="AO90" s="78"/>
    </row>
    <row r="91" spans="22:41" x14ac:dyDescent="0.25">
      <c r="V91" s="4"/>
      <c r="W91" s="4"/>
      <c r="AD91" s="3"/>
      <c r="AE91" s="78"/>
      <c r="AF91" s="78"/>
      <c r="AG91" s="78"/>
      <c r="AH91" s="78"/>
      <c r="AI91" s="78"/>
      <c r="AJ91" s="78"/>
      <c r="AK91" s="78"/>
      <c r="AL91" s="78"/>
      <c r="AM91" s="78"/>
      <c r="AN91" s="78"/>
      <c r="AO91" s="78"/>
    </row>
    <row r="92" spans="22:41" x14ac:dyDescent="0.25">
      <c r="V92" s="4"/>
      <c r="W92" s="4"/>
      <c r="AD92" s="3"/>
      <c r="AE92" s="78"/>
      <c r="AF92" s="78"/>
      <c r="AG92" s="78"/>
      <c r="AH92" s="78"/>
      <c r="AI92" s="78"/>
      <c r="AJ92" s="78"/>
      <c r="AK92" s="78"/>
      <c r="AL92" s="78"/>
      <c r="AM92" s="78"/>
      <c r="AN92" s="78"/>
      <c r="AO92" s="78"/>
    </row>
    <row r="93" spans="22:41" x14ac:dyDescent="0.25">
      <c r="V93" s="4"/>
      <c r="W93" s="4"/>
      <c r="AD93" s="3"/>
      <c r="AE93" s="78"/>
      <c r="AF93" s="78"/>
      <c r="AG93" s="78"/>
      <c r="AH93" s="78"/>
      <c r="AI93" s="78"/>
      <c r="AJ93" s="78"/>
      <c r="AK93" s="78"/>
      <c r="AL93" s="78"/>
      <c r="AM93" s="78"/>
      <c r="AN93" s="78"/>
      <c r="AO93" s="78"/>
    </row>
    <row r="94" spans="22:41" x14ac:dyDescent="0.25">
      <c r="V94" s="4"/>
      <c r="W94" s="4"/>
      <c r="AD94" s="3"/>
      <c r="AE94" s="78"/>
      <c r="AF94" s="78"/>
      <c r="AG94" s="78"/>
      <c r="AH94" s="78"/>
      <c r="AI94" s="78"/>
      <c r="AJ94" s="78"/>
      <c r="AK94" s="78"/>
      <c r="AL94" s="78"/>
      <c r="AM94" s="78"/>
      <c r="AN94" s="78"/>
      <c r="AO94" s="78"/>
    </row>
    <row r="95" spans="22:41" x14ac:dyDescent="0.25">
      <c r="V95" s="4"/>
      <c r="W95" s="4"/>
      <c r="AD95" s="3"/>
      <c r="AE95" s="78"/>
      <c r="AF95" s="78"/>
      <c r="AG95" s="78"/>
      <c r="AH95" s="78"/>
      <c r="AI95" s="78"/>
      <c r="AJ95" s="78"/>
      <c r="AK95" s="78"/>
      <c r="AL95" s="78"/>
      <c r="AM95" s="78"/>
      <c r="AN95" s="78"/>
      <c r="AO95" s="78"/>
    </row>
    <row r="96" spans="22:41" x14ac:dyDescent="0.25">
      <c r="V96" s="4"/>
      <c r="W96" s="4"/>
      <c r="AD96" s="3"/>
      <c r="AE96" s="78"/>
      <c r="AF96" s="78"/>
      <c r="AG96" s="78"/>
      <c r="AH96" s="78"/>
      <c r="AI96" s="78"/>
      <c r="AJ96" s="78"/>
      <c r="AK96" s="78"/>
      <c r="AL96" s="78"/>
      <c r="AM96" s="78"/>
      <c r="AN96" s="78"/>
      <c r="AO96" s="78"/>
    </row>
    <row r="97" spans="22:49" x14ac:dyDescent="0.25">
      <c r="V97" s="4"/>
      <c r="W97" s="4"/>
      <c r="AD97" s="3"/>
      <c r="AE97" s="78"/>
      <c r="AF97" s="78"/>
      <c r="AG97" s="78"/>
      <c r="AH97" s="78"/>
      <c r="AI97" s="78"/>
      <c r="AJ97" s="78"/>
      <c r="AK97" s="78"/>
      <c r="AL97" s="78"/>
      <c r="AM97" s="78"/>
      <c r="AN97" s="78"/>
      <c r="AO97" s="78"/>
    </row>
    <row r="98" spans="22:49" x14ac:dyDescent="0.25">
      <c r="V98" s="4"/>
      <c r="W98" s="4"/>
      <c r="AD98" s="3"/>
      <c r="AE98" s="78"/>
      <c r="AF98" s="78"/>
      <c r="AG98" s="78"/>
      <c r="AH98" s="78"/>
      <c r="AI98" s="78"/>
      <c r="AJ98" s="78"/>
      <c r="AK98" s="78"/>
      <c r="AL98" s="78"/>
      <c r="AM98" s="78"/>
      <c r="AN98" s="78"/>
      <c r="AO98" s="78"/>
    </row>
    <row r="99" spans="22:49" x14ac:dyDescent="0.25">
      <c r="V99" s="4"/>
      <c r="W99" s="4"/>
      <c r="AD99" s="3"/>
      <c r="AE99" s="78"/>
      <c r="AF99" s="78"/>
      <c r="AG99" s="78"/>
      <c r="AH99" s="78"/>
      <c r="AI99" s="78"/>
      <c r="AJ99" s="78"/>
      <c r="AK99" s="78"/>
      <c r="AL99" s="78"/>
      <c r="AM99" s="78"/>
      <c r="AN99" s="78"/>
      <c r="AO99" s="78"/>
    </row>
    <row r="100" spans="22:49" x14ac:dyDescent="0.25">
      <c r="V100" s="4"/>
      <c r="W100" s="4"/>
      <c r="AD100" s="3"/>
      <c r="AE100" s="78"/>
      <c r="AF100" s="78"/>
      <c r="AG100" s="78"/>
      <c r="AH100" s="78"/>
      <c r="AI100" s="78"/>
      <c r="AJ100" s="78"/>
      <c r="AK100" s="78"/>
      <c r="AL100" s="78"/>
      <c r="AM100" s="78"/>
      <c r="AN100" s="78"/>
      <c r="AO100" s="78"/>
    </row>
    <row r="101" spans="22:49" x14ac:dyDescent="0.25">
      <c r="V101" s="4"/>
      <c r="W101" s="4"/>
      <c r="AD101" s="3"/>
      <c r="AE101" s="78"/>
      <c r="AF101" s="78"/>
      <c r="AG101" s="78"/>
      <c r="AH101" s="78"/>
      <c r="AI101" s="78"/>
      <c r="AJ101" s="78"/>
      <c r="AK101" s="78"/>
      <c r="AL101" s="78"/>
      <c r="AM101" s="78"/>
      <c r="AN101" s="78"/>
      <c r="AO101" s="78"/>
    </row>
    <row r="102" spans="22:49" x14ac:dyDescent="0.25">
      <c r="V102" s="4"/>
      <c r="W102" s="4"/>
      <c r="AD102" s="3"/>
      <c r="AE102" s="78"/>
      <c r="AF102" s="78"/>
      <c r="AG102" s="78"/>
      <c r="AH102" s="78"/>
      <c r="AI102" s="78"/>
      <c r="AJ102" s="78"/>
      <c r="AK102" s="78"/>
      <c r="AL102" s="78"/>
      <c r="AM102" s="78"/>
      <c r="AN102" s="78"/>
      <c r="AO102" s="78"/>
    </row>
    <row r="103" spans="22:49" x14ac:dyDescent="0.25">
      <c r="V103" s="4"/>
      <c r="W103" s="4"/>
      <c r="AD103" s="3"/>
      <c r="AE103" s="78"/>
      <c r="AF103" s="78"/>
      <c r="AG103" s="78"/>
      <c r="AH103" s="78"/>
      <c r="AI103" s="78"/>
      <c r="AJ103" s="78"/>
      <c r="AK103" s="78"/>
      <c r="AL103" s="78"/>
      <c r="AM103" s="78"/>
      <c r="AN103" s="78"/>
      <c r="AO103" s="78"/>
    </row>
    <row r="104" spans="22:49" x14ac:dyDescent="0.25">
      <c r="V104" s="4"/>
      <c r="W104" s="4"/>
      <c r="AD104" s="3"/>
      <c r="AE104" s="78"/>
      <c r="AF104" s="78"/>
      <c r="AG104" s="78"/>
      <c r="AH104" s="78"/>
      <c r="AI104" s="78"/>
      <c r="AJ104" s="78"/>
      <c r="AK104" s="78"/>
      <c r="AL104" s="78"/>
      <c r="AM104" s="78"/>
      <c r="AN104" s="78"/>
      <c r="AO104" s="78"/>
    </row>
    <row r="105" spans="22:49" x14ac:dyDescent="0.25">
      <c r="V105" s="4"/>
      <c r="W105" s="4"/>
      <c r="AD105" s="3"/>
      <c r="AE105" s="78"/>
      <c r="AF105" s="78"/>
      <c r="AG105" s="78"/>
      <c r="AH105" s="78"/>
      <c r="AI105" s="78"/>
      <c r="AJ105" s="78"/>
      <c r="AK105" s="78"/>
      <c r="AL105" s="78"/>
      <c r="AM105" s="78"/>
      <c r="AN105" s="78"/>
      <c r="AO105" s="78"/>
    </row>
    <row r="106" spans="22:49" x14ac:dyDescent="0.25">
      <c r="V106" s="4"/>
      <c r="W106" s="4"/>
      <c r="AD106" s="3"/>
      <c r="AE106" s="78"/>
      <c r="AF106" s="78"/>
      <c r="AG106" s="78"/>
      <c r="AH106" s="78"/>
      <c r="AI106" s="78"/>
      <c r="AJ106" s="78"/>
      <c r="AK106" s="78"/>
      <c r="AL106" s="78"/>
      <c r="AM106" s="78"/>
      <c r="AN106" s="78"/>
      <c r="AO106" s="78"/>
    </row>
    <row r="107" spans="22:49" x14ac:dyDescent="0.25">
      <c r="V107" s="4"/>
      <c r="W107" s="4"/>
      <c r="AD107" s="3"/>
      <c r="AE107" s="78"/>
      <c r="AF107" s="78"/>
      <c r="AG107" s="78"/>
      <c r="AH107" s="78"/>
      <c r="AI107" s="78"/>
      <c r="AJ107" s="78"/>
      <c r="AK107" s="78"/>
      <c r="AL107" s="78"/>
      <c r="AM107" s="78"/>
      <c r="AN107" s="78"/>
      <c r="AO107" s="78"/>
    </row>
    <row r="108" spans="22:49" x14ac:dyDescent="0.25">
      <c r="V108" s="4"/>
      <c r="W108" s="4"/>
      <c r="AD108" s="3"/>
      <c r="AE108" s="78"/>
      <c r="AF108" s="78"/>
      <c r="AG108" s="78"/>
      <c r="AH108" s="78"/>
      <c r="AI108" s="78"/>
      <c r="AJ108" s="78"/>
      <c r="AK108" s="78"/>
      <c r="AL108" s="78"/>
      <c r="AM108" s="78"/>
      <c r="AN108" s="78"/>
      <c r="AO108" s="78"/>
    </row>
    <row r="109" spans="22:49" x14ac:dyDescent="0.25">
      <c r="V109" s="4"/>
      <c r="W109" s="4"/>
      <c r="AD109" s="3"/>
      <c r="AE109" s="3"/>
    </row>
    <row r="110" spans="22:49" x14ac:dyDescent="0.25">
      <c r="AM110" s="78"/>
      <c r="AN110" s="78"/>
      <c r="AO110" s="78"/>
      <c r="AP110" s="78"/>
      <c r="AQ110" s="78"/>
      <c r="AR110" s="78"/>
      <c r="AS110" s="78"/>
      <c r="AT110" s="78"/>
      <c r="AU110" s="78"/>
      <c r="AV110" s="78"/>
      <c r="AW110" s="78"/>
    </row>
    <row r="112" spans="22:49" x14ac:dyDescent="0.25">
      <c r="AM112" s="78"/>
      <c r="AN112" s="78"/>
      <c r="AO112" s="78"/>
      <c r="AP112" s="78"/>
      <c r="AQ112" s="78"/>
      <c r="AR112" s="78"/>
      <c r="AS112" s="78"/>
      <c r="AT112" s="78"/>
      <c r="AU112" s="78"/>
      <c r="AV112" s="78"/>
      <c r="AW112" s="78"/>
    </row>
    <row r="114" spans="39:49" x14ac:dyDescent="0.25">
      <c r="AM114" s="78"/>
      <c r="AN114" s="78"/>
      <c r="AO114" s="78"/>
      <c r="AP114" s="78"/>
      <c r="AQ114" s="78"/>
      <c r="AR114" s="78"/>
      <c r="AS114" s="78"/>
      <c r="AT114" s="78"/>
      <c r="AU114" s="78"/>
      <c r="AV114" s="78"/>
      <c r="AW114" s="78"/>
    </row>
    <row r="116" spans="39:49" x14ac:dyDescent="0.25">
      <c r="AM116" s="78"/>
      <c r="AN116" s="78"/>
      <c r="AO116" s="78"/>
      <c r="AP116" s="78"/>
      <c r="AQ116" s="78"/>
      <c r="AR116" s="78"/>
      <c r="AS116" s="78"/>
      <c r="AT116" s="78"/>
      <c r="AU116" s="78"/>
      <c r="AV116" s="78"/>
      <c r="AW116" s="78"/>
    </row>
    <row r="118" spans="39:49" x14ac:dyDescent="0.25">
      <c r="AM118" s="78"/>
      <c r="AN118" s="78"/>
      <c r="AO118" s="78"/>
      <c r="AP118" s="78"/>
      <c r="AQ118" s="78"/>
      <c r="AR118" s="78"/>
      <c r="AS118" s="78"/>
      <c r="AT118" s="78"/>
      <c r="AU118" s="78"/>
      <c r="AV118" s="78"/>
      <c r="AW118" s="78"/>
    </row>
    <row r="120" spans="39:49" x14ac:dyDescent="0.25">
      <c r="AM120" s="78"/>
      <c r="AN120" s="78"/>
      <c r="AO120" s="78"/>
      <c r="AP120" s="78"/>
      <c r="AQ120" s="78"/>
      <c r="AR120" s="78"/>
      <c r="AS120" s="78"/>
      <c r="AT120" s="78"/>
      <c r="AU120" s="78"/>
      <c r="AV120" s="78"/>
      <c r="AW120" s="78"/>
    </row>
    <row r="122" spans="39:49" x14ac:dyDescent="0.25">
      <c r="AM122" s="78"/>
      <c r="AN122" s="78"/>
      <c r="AO122" s="78"/>
      <c r="AP122" s="78"/>
      <c r="AQ122" s="78"/>
      <c r="AR122" s="78"/>
      <c r="AS122" s="78"/>
      <c r="AT122" s="78"/>
      <c r="AU122" s="78"/>
      <c r="AV122" s="78"/>
      <c r="AW122" s="78"/>
    </row>
    <row r="123" spans="39:49" x14ac:dyDescent="0.25">
      <c r="AM123" s="3">
        <v>76</v>
      </c>
    </row>
    <row r="124" spans="39:49" x14ac:dyDescent="0.25">
      <c r="AM124" s="78">
        <v>77</v>
      </c>
      <c r="AN124" s="78"/>
      <c r="AO124" s="78"/>
      <c r="AP124" s="78"/>
      <c r="AQ124" s="78"/>
      <c r="AR124" s="78"/>
      <c r="AS124" s="78"/>
      <c r="AT124" s="78"/>
      <c r="AU124" s="78"/>
      <c r="AV124" s="78"/>
      <c r="AW124" s="78"/>
    </row>
    <row r="125" spans="39:49" x14ac:dyDescent="0.25">
      <c r="AM125" s="3">
        <v>78</v>
      </c>
    </row>
  </sheetData>
  <sheetProtection algorithmName="SHA-512" hashValue="YL+eIkBzIM7QuO/NJLiUQfYy4ClCS8CZyv82fG3kXicPJ5bGkKYyRvziXh9f+H5P3euL4iGEtXpm5cRFWgrSYA==" saltValue="hDOqn8JdQSFgzmU272qsJA==" spinCount="100000" sheet="1" objects="1" scenarios="1"/>
  <protectedRanges>
    <protectedRange sqref="D12:H14 D16:H18 D24:H24 J12:N14 J16:N18 D20:N22 F27:F35 U12:W14 Y12:Z14 U16:W18 U20:W22 Y20:Z22 Y24:Z24 Y27:Z35 AF27:AM35 AF24:AM24 AF20:AM22 AF12:AM14" name="Folha2"/>
  </protectedRanges>
  <mergeCells count="46">
    <mergeCell ref="C25:I25"/>
    <mergeCell ref="H58:I58"/>
    <mergeCell ref="C38:D38"/>
    <mergeCell ref="J43:AI43"/>
    <mergeCell ref="J44:AH44"/>
    <mergeCell ref="C39:D39"/>
    <mergeCell ref="C40:D40"/>
    <mergeCell ref="AA27:AA29"/>
    <mergeCell ref="AA30:AA32"/>
    <mergeCell ref="H45:I45"/>
    <mergeCell ref="G33:I33"/>
    <mergeCell ref="AA33:AA35"/>
    <mergeCell ref="G34:I34"/>
    <mergeCell ref="G35:I35"/>
    <mergeCell ref="C5:E5"/>
    <mergeCell ref="C6:I6"/>
    <mergeCell ref="C7:E7"/>
    <mergeCell ref="C37:D37"/>
    <mergeCell ref="C11:F11"/>
    <mergeCell ref="C23:F23"/>
    <mergeCell ref="D30:E32"/>
    <mergeCell ref="G30:I30"/>
    <mergeCell ref="G31:I31"/>
    <mergeCell ref="G32:I32"/>
    <mergeCell ref="C30:C32"/>
    <mergeCell ref="C19:F19"/>
    <mergeCell ref="C33:C35"/>
    <mergeCell ref="D33:E35"/>
    <mergeCell ref="C27:C29"/>
    <mergeCell ref="D27:E29"/>
    <mergeCell ref="AM9:AM10"/>
    <mergeCell ref="G26:I26"/>
    <mergeCell ref="D26:E26"/>
    <mergeCell ref="J27:X35"/>
    <mergeCell ref="AF8:AI8"/>
    <mergeCell ref="AF9:AG9"/>
    <mergeCell ref="AH9:AI9"/>
    <mergeCell ref="AJ8:AL8"/>
    <mergeCell ref="Y8:AE8"/>
    <mergeCell ref="J9:O9"/>
    <mergeCell ref="Q9:R9"/>
    <mergeCell ref="J8:X8"/>
    <mergeCell ref="G27:I27"/>
    <mergeCell ref="G28:I28"/>
    <mergeCell ref="G29:I29"/>
    <mergeCell ref="C15:I15"/>
  </mergeCells>
  <phoneticPr fontId="90" type="noConversion"/>
  <conditionalFormatting sqref="D16:H17 D18 D12:H14">
    <cfRule type="containsBlanks" dxfId="208" priority="36">
      <formula>LEN(TRIM(D12))=0</formula>
    </cfRule>
  </conditionalFormatting>
  <conditionalFormatting sqref="E18 E20:I22 G18:H18">
    <cfRule type="containsBlanks" dxfId="207" priority="35">
      <formula>LEN(TRIM(E18))=0</formula>
    </cfRule>
  </conditionalFormatting>
  <conditionalFormatting sqref="D24:H24">
    <cfRule type="containsBlanks" dxfId="206" priority="34">
      <formula>LEN(TRIM(D24))=0</formula>
    </cfRule>
  </conditionalFormatting>
  <conditionalFormatting sqref="J12:N14 J20:N22 J16:N18">
    <cfRule type="containsBlanks" dxfId="205" priority="33">
      <formula>LEN(TRIM(J12))=0</formula>
    </cfRule>
  </conditionalFormatting>
  <conditionalFormatting sqref="U12:W14 Y12:Z14 Y24:Z24 Y20:Z22 U20:W22 Y16:Z18 U16:W18 Y27:Z32">
    <cfRule type="containsBlanks" dxfId="204" priority="32">
      <formula>LEN(TRIM(U12))=0</formula>
    </cfRule>
  </conditionalFormatting>
  <conditionalFormatting sqref="D20:D22">
    <cfRule type="containsBlanks" dxfId="203" priority="30">
      <formula>LEN(TRIM(D20))=0</formula>
    </cfRule>
  </conditionalFormatting>
  <conditionalFormatting sqref="AF27:AI29 AF12:AI14 AF20:AI22 AF24:AI24">
    <cfRule type="containsBlanks" dxfId="202" priority="29">
      <formula>LEN(TRIM(AF12))=0</formula>
    </cfRule>
  </conditionalFormatting>
  <conditionalFormatting sqref="AJ12:AK14 AJ24:AK24 AJ20:AK22">
    <cfRule type="containsBlanks" dxfId="201" priority="28">
      <formula>LEN(TRIM(AJ12))=0</formula>
    </cfRule>
  </conditionalFormatting>
  <conditionalFormatting sqref="AL12:AL14 AL24 AL20:AL22">
    <cfRule type="containsBlanks" dxfId="200" priority="27">
      <formula>LEN(TRIM(AL12))=0</formula>
    </cfRule>
  </conditionalFormatting>
  <conditionalFormatting sqref="AM12:AM14 AM24 AM20:AM22">
    <cfRule type="containsBlanks" dxfId="199" priority="26">
      <formula>LEN(TRIM(AM12))=0</formula>
    </cfRule>
  </conditionalFormatting>
  <conditionalFormatting sqref="AN12:AN35">
    <cfRule type="containsText" dxfId="198" priority="25" operator="containsText" text="p.f.">
      <formula>NOT(ISERROR(SEARCH("p.f.",AN12)))</formula>
    </cfRule>
  </conditionalFormatting>
  <conditionalFormatting sqref="F27:G29">
    <cfRule type="containsBlanks" dxfId="197" priority="24">
      <formula>LEN(TRIM(F27))=0</formula>
    </cfRule>
  </conditionalFormatting>
  <conditionalFormatting sqref="D27">
    <cfRule type="containsBlanks" dxfId="196" priority="23">
      <formula>LEN(TRIM(D27))=0</formula>
    </cfRule>
  </conditionalFormatting>
  <conditionalFormatting sqref="F30:G32">
    <cfRule type="containsBlanks" dxfId="195" priority="20">
      <formula>LEN(TRIM(F30))=0</formula>
    </cfRule>
  </conditionalFormatting>
  <conditionalFormatting sqref="AJ27:AK29">
    <cfRule type="containsBlanks" dxfId="194" priority="18">
      <formula>LEN(TRIM(AJ27))=0</formula>
    </cfRule>
  </conditionalFormatting>
  <conditionalFormatting sqref="AL27:AL29">
    <cfRule type="containsBlanks" dxfId="193" priority="17">
      <formula>LEN(TRIM(AL27))=0</formula>
    </cfRule>
  </conditionalFormatting>
  <conditionalFormatting sqref="AM27:AM29">
    <cfRule type="containsBlanks" dxfId="192" priority="16">
      <formula>LEN(TRIM(AM27))=0</formula>
    </cfRule>
  </conditionalFormatting>
  <conditionalFormatting sqref="AF30:AI32">
    <cfRule type="containsBlanks" dxfId="191" priority="15">
      <formula>LEN(TRIM(AF30))=0</formula>
    </cfRule>
  </conditionalFormatting>
  <conditionalFormatting sqref="AJ30:AK32">
    <cfRule type="containsBlanks" dxfId="190" priority="14">
      <formula>LEN(TRIM(AJ30))=0</formula>
    </cfRule>
  </conditionalFormatting>
  <conditionalFormatting sqref="AL30:AL32">
    <cfRule type="containsBlanks" dxfId="189" priority="13">
      <formula>LEN(TRIM(AL30))=0</formula>
    </cfRule>
  </conditionalFormatting>
  <conditionalFormatting sqref="AM30:AM32">
    <cfRule type="containsBlanks" dxfId="188" priority="12">
      <formula>LEN(TRIM(AM30))=0</formula>
    </cfRule>
  </conditionalFormatting>
  <conditionalFormatting sqref="F18">
    <cfRule type="containsBlanks" dxfId="187" priority="11">
      <formula>LEN(TRIM(F18))=0</formula>
    </cfRule>
  </conditionalFormatting>
  <conditionalFormatting sqref="Y33:Z35">
    <cfRule type="containsBlanks" dxfId="186" priority="10">
      <formula>LEN(TRIM(Y33))=0</formula>
    </cfRule>
  </conditionalFormatting>
  <conditionalFormatting sqref="F33:G35">
    <cfRule type="containsBlanks" dxfId="185" priority="8">
      <formula>LEN(TRIM(F33))=0</formula>
    </cfRule>
  </conditionalFormatting>
  <conditionalFormatting sqref="AF33:AI35">
    <cfRule type="containsBlanks" dxfId="184" priority="6">
      <formula>LEN(TRIM(AF33))=0</formula>
    </cfRule>
  </conditionalFormatting>
  <conditionalFormatting sqref="AJ33:AK35">
    <cfRule type="containsBlanks" dxfId="183" priority="5">
      <formula>LEN(TRIM(AJ33))=0</formula>
    </cfRule>
  </conditionalFormatting>
  <conditionalFormatting sqref="AL33:AL35">
    <cfRule type="containsBlanks" dxfId="182" priority="4">
      <formula>LEN(TRIM(AL33))=0</formula>
    </cfRule>
  </conditionalFormatting>
  <conditionalFormatting sqref="AM33:AM35">
    <cfRule type="containsBlanks" dxfId="181" priority="3">
      <formula>LEN(TRIM(AM33))=0</formula>
    </cfRule>
  </conditionalFormatting>
  <conditionalFormatting sqref="D30">
    <cfRule type="containsBlanks" dxfId="180" priority="2">
      <formula>LEN(TRIM(D30))=0</formula>
    </cfRule>
  </conditionalFormatting>
  <conditionalFormatting sqref="D33">
    <cfRule type="containsBlanks" dxfId="179" priority="1">
      <formula>LEN(TRIM(D33))=0</formula>
    </cfRule>
  </conditionalFormatting>
  <dataValidations disablePrompts="1" count="2">
    <dataValidation type="list" allowBlank="1" showInputMessage="1" showErrorMessage="1" sqref="AH27:AH35 AF20:AF22 AH20:AH22 AH12:AH14 AH24 AF27:AF35 AF12:AF14 AF24" xr:uid="{00000000-0002-0000-0200-000000000000}">
      <formula1>"01, 02, 03, 04, 05, 06, 07, 08, 09, 10, 11, 12"</formula1>
    </dataValidation>
    <dataValidation type="list" allowBlank="1" showInputMessage="1" showErrorMessage="1" sqref="AI27:AI35 AG20:AG22 AI20:AI22 AI12:AI14 AI24 AG27:AG35 AG12:AG14 AG24" xr:uid="{00000000-0002-0000-0200-000001000000}">
      <formula1>"2017, 2018, 2019, 2020, 2021, 2022"</formula1>
    </dataValidation>
  </dataValidations>
  <hyperlinks>
    <hyperlink ref="J2" location="'0.Ajuda'!A1" display="Ajuda" xr:uid="{00000000-0004-0000-0200-000000000000}"/>
    <hyperlink ref="L2" location="Home!A1" display="Home" xr:uid="{00000000-0004-0000-0200-000001000000}"/>
    <hyperlink ref="P2" location="'11. Resumo e Forma de Financ.'!A1" display="Resumo da Operação" xr:uid="{00000000-0004-0000-0200-000002000000}"/>
    <hyperlink ref="N2" location="'AP.2. Quadro de Despesa'!A1" display="Quadro de Despesa" xr:uid="{00000000-0004-0000-0200-000003000000}"/>
    <hyperlink ref="D2" location="'2. Medidas a) i)'!A1" display="'2. Medidas a) i)'!A1" xr:uid="{00000000-0004-0000-0200-000004000000}"/>
  </hyperlinks>
  <pageMargins left="0.7" right="0.7" top="0.75" bottom="0.75" header="0.3" footer="0.3"/>
  <pageSetup paperSize="9" scale="22" fitToHeight="0" orientation="landscape" r:id="rId1"/>
  <ignoredErrors>
    <ignoredError sqref="J69 K69:AH69" formulaRange="1"/>
    <ignoredError sqref="E39 S36" formula="1"/>
  </ignoredErrors>
  <drawing r:id="rId2"/>
  <legacyDrawing r:id="rId3"/>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2000000}">
          <x14:formula1>
            <xm:f>'AP.8. Fatores de conversão'!$M$2:$M$3</xm:f>
          </x14:formula1>
          <xm:sqref>E20:E22 E24 E12:E14 E16:E18</xm:sqref>
        </x14:dataValidation>
        <x14:dataValidation type="list" allowBlank="1" showInputMessage="1" showErrorMessage="1" xr:uid="{00000000-0002-0000-0200-000003000000}">
          <x14:formula1>
            <xm:f>'AP.7. Valores-Padrão'!$D$9:$D$13</xm:f>
          </x14:formula1>
          <xm:sqref>F12:F14 F16:F18</xm:sqref>
        </x14:dataValidation>
        <x14:dataValidation type="list" allowBlank="1" showInputMessage="1" showErrorMessage="1" xr:uid="{00000000-0002-0000-0200-000004000000}">
          <x14:formula1>
            <xm:f>'Folha Base'!$C$5:$C$16</xm:f>
          </x14:formula1>
          <xm:sqref>AJ27:AJ35 AJ24 AJ12:AJ14 AJ20:AJ22</xm:sqref>
        </x14:dataValidation>
        <x14:dataValidation type="list" allowBlank="1" showInputMessage="1" showErrorMessage="1" xr:uid="{00000000-0002-0000-0200-000005000000}">
          <x14:formula1>
            <xm:f>'Folha Base'!$E$5:$E$10</xm:f>
          </x14:formula1>
          <xm:sqref>AK27:AK35 AK20:AK22 AK12:AK14 AK24</xm:sqref>
        </x14:dataValidation>
        <x14:dataValidation type="list" allowBlank="1" showInputMessage="1" showErrorMessage="1" xr:uid="{00000000-0002-0000-0200-000006000000}">
          <x14:formula1>
            <xm:f>'Folha Base'!$G$5:$G$8</xm:f>
          </x14:formula1>
          <xm:sqref>AM27:AM35 AM20:AM22 AM12:AM14 AM24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13">
    <pageSetUpPr fitToPage="1"/>
  </sheetPr>
  <dimension ref="B1:BH124"/>
  <sheetViews>
    <sheetView showGridLines="0" zoomScale="70" zoomScaleNormal="70" workbookViewId="0"/>
  </sheetViews>
  <sheetFormatPr defaultColWidth="9.140625" defaultRowHeight="15" x14ac:dyDescent="0.25"/>
  <cols>
    <col min="1" max="2" width="9.140625" style="3"/>
    <col min="3" max="3" width="11.5703125" style="1" customWidth="1"/>
    <col min="4" max="4" width="37.7109375" style="3" bestFit="1" customWidth="1"/>
    <col min="5" max="5" width="21.7109375" style="3" customWidth="1"/>
    <col min="6" max="6" width="60.7109375" style="3" customWidth="1"/>
    <col min="7" max="7" width="33.5703125" style="3" customWidth="1"/>
    <col min="8" max="15" width="13.5703125" style="3" customWidth="1"/>
    <col min="16" max="16" width="17.28515625" style="3" customWidth="1"/>
    <col min="17" max="17" width="15.42578125" style="3" customWidth="1"/>
    <col min="18" max="20" width="13.5703125" style="3" customWidth="1"/>
    <col min="21" max="21" width="15.85546875" style="3" customWidth="1"/>
    <col min="22" max="22" width="18.7109375" style="3" customWidth="1"/>
    <col min="23" max="23" width="17.28515625" style="3" customWidth="1"/>
    <col min="24" max="24" width="21.7109375" style="3" customWidth="1"/>
    <col min="25" max="26" width="13.5703125" style="3" customWidth="1"/>
    <col min="27" max="27" width="19.28515625" style="3" customWidth="1"/>
    <col min="28" max="28" width="13.5703125" style="3" customWidth="1"/>
    <col min="29" max="29" width="16.5703125" style="3" customWidth="1"/>
    <col min="30" max="30" width="20.140625" style="4" customWidth="1"/>
    <col min="31" max="31" width="13.5703125" style="4" customWidth="1"/>
    <col min="32" max="34" width="13.5703125" style="3" customWidth="1"/>
    <col min="35" max="35" width="16.140625" style="3" customWidth="1"/>
    <col min="36" max="36" width="22.28515625" style="3" customWidth="1"/>
    <col min="37" max="37" width="22.28515625" style="3" hidden="1" customWidth="1"/>
    <col min="38" max="39" width="22.28515625" style="3" customWidth="1"/>
    <col min="40" max="43" width="13.5703125" style="3" customWidth="1"/>
    <col min="44" max="44" width="24.5703125" style="3" customWidth="1"/>
    <col min="45" max="45" width="19.140625" style="3" hidden="1" customWidth="1"/>
    <col min="46" max="46" width="20.7109375" style="3" customWidth="1"/>
    <col min="47" max="47" width="20" style="3" customWidth="1"/>
    <col min="48" max="48" width="39.85546875" style="3" customWidth="1"/>
    <col min="49" max="49" width="9.140625" style="3"/>
    <col min="50" max="50" width="11.85546875" style="3" customWidth="1"/>
    <col min="51" max="53" width="9.140625" style="3"/>
    <col min="54" max="54" width="18.5703125" style="3" customWidth="1"/>
    <col min="55" max="55" width="25.7109375" style="3" customWidth="1"/>
    <col min="56" max="59" width="18.5703125" style="3" customWidth="1"/>
    <col min="60" max="63" width="11.28515625" style="3" customWidth="1"/>
    <col min="64" max="16384" width="9.140625" style="3"/>
  </cols>
  <sheetData>
    <row r="1" spans="2:59" ht="23.25" customHeight="1" x14ac:dyDescent="0.25">
      <c r="B1" s="11"/>
      <c r="C1" s="11"/>
      <c r="D1" s="11"/>
      <c r="E1" s="11"/>
      <c r="F1" s="11"/>
      <c r="G1" s="11"/>
    </row>
    <row r="2" spans="2:59" ht="34.5" customHeight="1" x14ac:dyDescent="0.25">
      <c r="B2" s="880"/>
      <c r="C2" s="881"/>
      <c r="D2" s="882" t="s">
        <v>558</v>
      </c>
      <c r="F2" s="770"/>
      <c r="G2" s="11"/>
      <c r="J2" s="867" t="s">
        <v>359</v>
      </c>
      <c r="L2" s="868" t="s">
        <v>562</v>
      </c>
      <c r="N2" s="868" t="s">
        <v>535</v>
      </c>
      <c r="P2" s="868" t="s">
        <v>552</v>
      </c>
    </row>
    <row r="3" spans="2:59" ht="15.75" thickBot="1" x14ac:dyDescent="0.3">
      <c r="B3" s="634"/>
      <c r="D3" s="770"/>
      <c r="F3" s="770"/>
      <c r="G3" s="11"/>
    </row>
    <row r="4" spans="2:59" x14ac:dyDescent="0.25">
      <c r="B4" s="56"/>
      <c r="C4" s="57"/>
      <c r="D4" s="7"/>
      <c r="E4" s="7"/>
      <c r="F4" s="7"/>
      <c r="G4" s="7"/>
      <c r="H4" s="7"/>
      <c r="I4" s="7"/>
      <c r="J4" s="7"/>
      <c r="K4" s="7"/>
      <c r="L4" s="7"/>
      <c r="M4" s="7"/>
      <c r="N4" s="7"/>
      <c r="O4" s="7"/>
      <c r="P4" s="7"/>
      <c r="Q4" s="7"/>
      <c r="R4" s="7"/>
      <c r="S4" s="7"/>
      <c r="T4" s="7"/>
      <c r="U4" s="7"/>
      <c r="V4" s="7"/>
      <c r="W4" s="7"/>
      <c r="X4" s="7"/>
      <c r="Y4" s="7"/>
      <c r="Z4" s="7"/>
      <c r="AA4" s="7"/>
      <c r="AB4" s="7"/>
      <c r="AC4" s="7"/>
      <c r="AD4" s="58"/>
      <c r="AE4" s="58"/>
      <c r="AF4" s="7"/>
      <c r="AG4" s="7"/>
      <c r="AH4" s="7"/>
      <c r="AI4" s="7"/>
      <c r="AJ4" s="7"/>
      <c r="AK4" s="7"/>
      <c r="AL4" s="7"/>
      <c r="AM4" s="7"/>
      <c r="AN4" s="7"/>
      <c r="AO4" s="7"/>
      <c r="AP4" s="7"/>
      <c r="AQ4" s="7"/>
      <c r="AR4" s="7"/>
      <c r="AS4" s="7"/>
      <c r="AT4" s="7"/>
      <c r="AU4" s="7"/>
      <c r="AV4" s="8"/>
    </row>
    <row r="5" spans="2:59" ht="21" x14ac:dyDescent="0.25">
      <c r="B5" s="15"/>
      <c r="C5" s="1624" t="s">
        <v>15</v>
      </c>
      <c r="D5" s="1624"/>
      <c r="E5" s="1624"/>
      <c r="F5" s="10"/>
      <c r="G5" s="701"/>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2"/>
    </row>
    <row r="6" spans="2:59" ht="50.25" customHeight="1" x14ac:dyDescent="0.25">
      <c r="B6" s="15"/>
      <c r="C6" s="1625" t="s">
        <v>34</v>
      </c>
      <c r="D6" s="1625"/>
      <c r="E6" s="1625"/>
      <c r="F6" s="1625"/>
      <c r="G6" s="1625"/>
      <c r="H6" s="1625"/>
      <c r="I6" s="1625"/>
      <c r="J6" s="11"/>
      <c r="K6" s="11"/>
      <c r="L6" s="11"/>
      <c r="M6" s="11"/>
      <c r="N6" s="11"/>
      <c r="O6" s="11"/>
      <c r="P6" s="11"/>
      <c r="Q6" s="11"/>
      <c r="R6" s="11"/>
      <c r="S6" s="11"/>
      <c r="T6" s="11"/>
      <c r="U6" s="11"/>
      <c r="V6" s="11"/>
      <c r="W6" s="11"/>
      <c r="X6" s="11"/>
      <c r="Y6" s="11"/>
      <c r="Z6" s="11"/>
      <c r="AA6" s="11"/>
      <c r="AB6" s="11"/>
      <c r="AC6" s="11"/>
      <c r="AD6" s="36"/>
      <c r="AE6" s="36"/>
      <c r="AF6" s="11"/>
      <c r="AG6" s="11"/>
      <c r="AH6" s="11"/>
      <c r="AI6" s="11"/>
      <c r="AJ6" s="11"/>
      <c r="AK6" s="11"/>
      <c r="AL6" s="11"/>
      <c r="AM6" s="11"/>
      <c r="AN6" s="11"/>
      <c r="AO6" s="11"/>
      <c r="AP6" s="11"/>
      <c r="AQ6" s="11"/>
      <c r="AR6" s="11"/>
      <c r="AS6" s="11"/>
      <c r="AT6" s="11"/>
      <c r="AU6" s="11"/>
      <c r="AV6" s="12"/>
    </row>
    <row r="7" spans="2:59" ht="38.25" customHeight="1" thickBot="1" x14ac:dyDescent="0.3">
      <c r="B7" s="15"/>
      <c r="C7" s="1626" t="s">
        <v>17</v>
      </c>
      <c r="D7" s="1626"/>
      <c r="E7" s="1626"/>
      <c r="F7" s="59"/>
      <c r="G7" s="702"/>
      <c r="H7" s="59"/>
      <c r="I7" s="59"/>
      <c r="J7" s="11"/>
      <c r="K7" s="11"/>
      <c r="L7" s="11"/>
      <c r="M7" s="11"/>
      <c r="N7" s="11"/>
      <c r="O7" s="11"/>
      <c r="P7" s="11"/>
      <c r="AM7" s="11"/>
      <c r="AN7" s="11"/>
      <c r="AO7" s="11"/>
      <c r="AP7" s="11"/>
      <c r="AQ7" s="11"/>
      <c r="AR7" s="11"/>
      <c r="AS7" s="11"/>
      <c r="AT7" s="11"/>
      <c r="AU7" s="11"/>
      <c r="AV7" s="12"/>
    </row>
    <row r="8" spans="2:59" s="64" customFormat="1" ht="15.75" thickBot="1" x14ac:dyDescent="0.3">
      <c r="B8" s="60"/>
      <c r="C8" s="61"/>
      <c r="D8" s="62"/>
      <c r="E8" s="62"/>
      <c r="F8" s="62"/>
      <c r="G8" s="62"/>
      <c r="H8" s="62"/>
      <c r="I8" s="62"/>
      <c r="J8" s="1609" t="s">
        <v>651</v>
      </c>
      <c r="K8" s="1610"/>
      <c r="L8" s="1610"/>
      <c r="M8" s="1610"/>
      <c r="N8" s="1610"/>
      <c r="O8" s="1610"/>
      <c r="P8" s="1610"/>
      <c r="Q8" s="1610"/>
      <c r="R8" s="1610"/>
      <c r="S8" s="1610"/>
      <c r="T8" s="1610"/>
      <c r="U8" s="1610"/>
      <c r="V8" s="1610"/>
      <c r="W8" s="1610"/>
      <c r="X8" s="1611"/>
      <c r="Y8" s="1603" t="s">
        <v>0</v>
      </c>
      <c r="Z8" s="1604"/>
      <c r="AA8" s="1604"/>
      <c r="AB8" s="1604"/>
      <c r="AC8" s="1604"/>
      <c r="AD8" s="1604"/>
      <c r="AE8" s="1605"/>
      <c r="AF8" s="1594" t="s">
        <v>505</v>
      </c>
      <c r="AG8" s="1595"/>
      <c r="AH8" s="1595"/>
      <c r="AI8" s="1596"/>
      <c r="AJ8" s="1600" t="s">
        <v>506</v>
      </c>
      <c r="AK8" s="1601"/>
      <c r="AL8" s="1602"/>
      <c r="AM8" s="1120" t="s">
        <v>520</v>
      </c>
      <c r="AN8" s="62"/>
      <c r="AO8" s="62"/>
      <c r="AS8" s="62"/>
      <c r="AT8" s="62"/>
      <c r="AU8" s="62"/>
      <c r="AV8" s="140"/>
      <c r="AX8" s="62"/>
      <c r="AY8" s="62"/>
      <c r="AZ8" s="62"/>
    </row>
    <row r="9" spans="2:59" s="78" customFormat="1" ht="51.75" customHeight="1" thickBot="1" x14ac:dyDescent="0.3">
      <c r="B9" s="65"/>
      <c r="C9" s="66"/>
      <c r="D9" s="67"/>
      <c r="E9" s="67"/>
      <c r="F9" s="67"/>
      <c r="G9" s="67"/>
      <c r="H9" s="141" t="s">
        <v>275</v>
      </c>
      <c r="I9" s="69" t="s">
        <v>299</v>
      </c>
      <c r="J9" s="1606" t="s">
        <v>95</v>
      </c>
      <c r="K9" s="1607"/>
      <c r="L9" s="1607"/>
      <c r="M9" s="1607"/>
      <c r="N9" s="1607"/>
      <c r="O9" s="1607"/>
      <c r="P9" s="71" t="s">
        <v>57</v>
      </c>
      <c r="Q9" s="1608" t="s">
        <v>2</v>
      </c>
      <c r="R9" s="1608"/>
      <c r="S9" s="72" t="s">
        <v>650</v>
      </c>
      <c r="T9" s="72" t="s">
        <v>97</v>
      </c>
      <c r="U9" s="73" t="s">
        <v>98</v>
      </c>
      <c r="V9" s="74" t="s">
        <v>58</v>
      </c>
      <c r="W9" s="75" t="s">
        <v>102</v>
      </c>
      <c r="X9" s="76" t="s">
        <v>357</v>
      </c>
      <c r="Y9" s="77" t="s">
        <v>109</v>
      </c>
      <c r="Z9" s="74" t="s">
        <v>354</v>
      </c>
      <c r="AA9" s="283" t="s">
        <v>146</v>
      </c>
      <c r="AB9" s="72" t="s">
        <v>250</v>
      </c>
      <c r="AC9" s="423" t="s">
        <v>356</v>
      </c>
      <c r="AD9" s="423" t="s">
        <v>358</v>
      </c>
      <c r="AE9" s="76" t="s">
        <v>1</v>
      </c>
      <c r="AF9" s="1597" t="s">
        <v>451</v>
      </c>
      <c r="AG9" s="1598"/>
      <c r="AH9" s="1598" t="s">
        <v>452</v>
      </c>
      <c r="AI9" s="1599"/>
      <c r="AJ9" s="1386" t="s">
        <v>645</v>
      </c>
      <c r="AK9" s="1132"/>
      <c r="AL9" s="1388" t="s">
        <v>522</v>
      </c>
      <c r="AM9" s="1579" t="s">
        <v>681</v>
      </c>
      <c r="AN9" s="67"/>
      <c r="AO9" s="67"/>
      <c r="AP9" s="67"/>
      <c r="AQ9" s="67"/>
      <c r="AR9" s="67"/>
      <c r="AS9" s="67"/>
      <c r="AT9" s="67"/>
      <c r="AV9" s="63"/>
      <c r="AZ9" s="67"/>
      <c r="BA9" s="67"/>
      <c r="BB9" s="67"/>
      <c r="BC9" s="67"/>
      <c r="BD9" s="67"/>
      <c r="BE9" s="67"/>
      <c r="BF9" s="67"/>
      <c r="BG9" s="67"/>
    </row>
    <row r="10" spans="2:59" s="78" customFormat="1" ht="63" customHeight="1" thickBot="1" x14ac:dyDescent="0.3">
      <c r="B10" s="65"/>
      <c r="C10" s="147" t="s">
        <v>9</v>
      </c>
      <c r="D10" s="148" t="s">
        <v>10</v>
      </c>
      <c r="E10" s="149" t="s">
        <v>293</v>
      </c>
      <c r="F10" s="148" t="s">
        <v>19</v>
      </c>
      <c r="G10" s="148" t="s">
        <v>387</v>
      </c>
      <c r="H10" s="150" t="s">
        <v>104</v>
      </c>
      <c r="I10" s="151" t="s">
        <v>63</v>
      </c>
      <c r="J10" s="152" t="str">
        <f>'1. Identificação Ben. Oper.'!D44</f>
        <v>Energia Elétrica</v>
      </c>
      <c r="K10" s="153" t="str">
        <f>'1. Identificação Ben. Oper.'!E44</f>
        <v>Gás Natural</v>
      </c>
      <c r="L10" s="153" t="str">
        <f>'1. Identificação Ben. Oper.'!F44</f>
        <v/>
      </c>
      <c r="M10" s="153" t="str">
        <f>'1. Identificação Ben. Oper.'!G44</f>
        <v/>
      </c>
      <c r="N10" s="153" t="str">
        <f>'1. Identificação Ben. Oper.'!H44</f>
        <v/>
      </c>
      <c r="O10" s="153" t="s">
        <v>45</v>
      </c>
      <c r="P10" s="154" t="s">
        <v>4</v>
      </c>
      <c r="Q10" s="154" t="s">
        <v>96</v>
      </c>
      <c r="R10" s="154" t="s">
        <v>3</v>
      </c>
      <c r="S10" s="154" t="s">
        <v>5</v>
      </c>
      <c r="T10" s="154" t="s">
        <v>6</v>
      </c>
      <c r="U10" s="150" t="s">
        <v>4</v>
      </c>
      <c r="V10" s="150" t="s">
        <v>55</v>
      </c>
      <c r="W10" s="155" t="s">
        <v>101</v>
      </c>
      <c r="X10" s="156" t="s">
        <v>59</v>
      </c>
      <c r="Y10" s="157" t="s">
        <v>55</v>
      </c>
      <c r="Z10" s="158" t="s">
        <v>55</v>
      </c>
      <c r="AA10" s="154" t="s">
        <v>110</v>
      </c>
      <c r="AB10" s="154" t="s">
        <v>55</v>
      </c>
      <c r="AC10" s="154" t="s">
        <v>55</v>
      </c>
      <c r="AD10" s="154" t="s">
        <v>55</v>
      </c>
      <c r="AE10" s="156" t="s">
        <v>63</v>
      </c>
      <c r="AF10" s="1386" t="s">
        <v>453</v>
      </c>
      <c r="AG10" s="1387" t="s">
        <v>264</v>
      </c>
      <c r="AH10" s="1387" t="s">
        <v>453</v>
      </c>
      <c r="AI10" s="1388" t="s">
        <v>264</v>
      </c>
      <c r="AJ10" s="1135" t="s">
        <v>643</v>
      </c>
      <c r="AK10" s="1136"/>
      <c r="AL10" s="1137" t="s">
        <v>533</v>
      </c>
      <c r="AM10" s="1580"/>
      <c r="AN10" s="67"/>
      <c r="AO10" s="67"/>
      <c r="AP10" s="67"/>
      <c r="AQ10" s="67"/>
      <c r="AR10" s="67"/>
      <c r="AS10" s="67"/>
      <c r="AT10" s="67"/>
      <c r="AV10" s="63"/>
      <c r="AZ10" s="67"/>
      <c r="BA10" s="67"/>
      <c r="BB10" s="37"/>
      <c r="BC10" s="67"/>
      <c r="BD10" s="67"/>
      <c r="BE10" s="67"/>
      <c r="BF10" s="67"/>
      <c r="BG10" s="67"/>
    </row>
    <row r="11" spans="2:59" s="78" customFormat="1" ht="36.75" customHeight="1" x14ac:dyDescent="0.25">
      <c r="B11" s="65"/>
      <c r="C11" s="1629" t="s">
        <v>329</v>
      </c>
      <c r="D11" s="1630"/>
      <c r="E11" s="1630"/>
      <c r="F11" s="1630"/>
      <c r="G11" s="159"/>
      <c r="H11" s="159"/>
      <c r="I11" s="159"/>
      <c r="J11" s="160"/>
      <c r="K11" s="159"/>
      <c r="L11" s="159"/>
      <c r="M11" s="159"/>
      <c r="N11" s="159"/>
      <c r="O11" s="159"/>
      <c r="P11" s="159"/>
      <c r="Q11" s="159"/>
      <c r="R11" s="159"/>
      <c r="S11" s="159"/>
      <c r="T11" s="159"/>
      <c r="U11" s="159"/>
      <c r="V11" s="159"/>
      <c r="W11" s="159"/>
      <c r="X11" s="161"/>
      <c r="Y11" s="160"/>
      <c r="Z11" s="159"/>
      <c r="AA11" s="159"/>
      <c r="AB11" s="159"/>
      <c r="AC11" s="159"/>
      <c r="AD11" s="159"/>
      <c r="AE11" s="161"/>
      <c r="AF11" s="1113"/>
      <c r="AG11" s="1114"/>
      <c r="AH11" s="1115"/>
      <c r="AI11" s="1116"/>
      <c r="AJ11" s="1117"/>
      <c r="AK11" s="1118"/>
      <c r="AL11" s="1119"/>
      <c r="AM11" s="1121"/>
      <c r="AN11" s="67"/>
      <c r="AO11" s="67"/>
      <c r="AP11" s="67"/>
      <c r="AQ11" s="67"/>
      <c r="AR11" s="67"/>
      <c r="AS11" s="67"/>
      <c r="AT11" s="67"/>
      <c r="AV11" s="63"/>
      <c r="AZ11" s="67"/>
      <c r="BA11" s="39"/>
      <c r="BB11" s="37"/>
      <c r="BC11" s="67"/>
      <c r="BD11" s="67"/>
      <c r="BE11" s="67"/>
      <c r="BF11" s="67"/>
      <c r="BG11" s="67"/>
    </row>
    <row r="12" spans="2:59" ht="30" customHeight="1" x14ac:dyDescent="0.25">
      <c r="B12" s="15"/>
      <c r="C12" s="79">
        <v>1</v>
      </c>
      <c r="D12" s="279"/>
      <c r="E12" s="276"/>
      <c r="F12" s="369"/>
      <c r="G12" s="705"/>
      <c r="H12" s="357"/>
      <c r="I12" s="80" t="str">
        <f>IF(F12="","",VLOOKUP(F12,'AP.7. Valores-Padrão'!$D$14:$G$17,4,FALSE))</f>
        <v/>
      </c>
      <c r="J12" s="361"/>
      <c r="K12" s="362"/>
      <c r="L12" s="362"/>
      <c r="M12" s="362"/>
      <c r="N12" s="362"/>
      <c r="O12" s="81">
        <f>+SUM(J12:N12)</f>
        <v>0</v>
      </c>
      <c r="P12" s="82">
        <f>+SUMPRODUCT('1. Identificação Ben. Oper.'!$D$50:$H$50,J12:N12)</f>
        <v>0</v>
      </c>
      <c r="Q12" s="84">
        <f>+VLOOKUP($J$10,'AP.8. Fatores de conversão'!$A$5:$I$13,3,FALSE)*J12+VLOOKUP($K$10,'AP.8. Fatores de conversão'!$A$5:$I$13,3,FALSE)*K12+VLOOKUP($L$10,'AP.8. Fatores de conversão'!$A$5:$I$13,3,FALSE)*L12+VLOOKUP($M$10,'AP.8. Fatores de conversão'!$A$5:$I$13,3,FALSE)*M12+VLOOKUP($N$10,'AP.8. Fatores de conversão'!$A$5:$I$13,3,FALSE)*N12</f>
        <v>0</v>
      </c>
      <c r="R12" s="84">
        <f>+VLOOKUP($J$10,'AP.8. Fatores de conversão'!$A$5:$I$13,6,FALSE)*J12+VLOOKUP($K$10,'AP.8. Fatores de conversão'!$A$5:$I$13,6,FALSE)*K12+VLOOKUP($L$10,'AP.8. Fatores de conversão'!$A$5:$I$13,6,FALSE)*L12+VLOOKUP($M$10,'AP.8. Fatores de conversão'!$A$5:$I$13,6,FALSE)*M12+VLOOKUP($N$10,'AP.8. Fatores de conversão'!$A$5:$I$13,6,FALSE)*N12</f>
        <v>0</v>
      </c>
      <c r="S12" s="83">
        <f>IF('1. Identificação Ben. Oper.'!$D$48=0,0,R12/'1. Identificação Ben. Oper.'!$D$48)</f>
        <v>0</v>
      </c>
      <c r="T12" s="84">
        <f>(VLOOKUP($J$10,'AP.8. Fatores de conversão'!$A$5:$I$13,9,FALSE)*J12+VLOOKUP($K$10,'AP.8. Fatores de conversão'!$A$5:$I$13,9,FALSE)*K12+VLOOKUP($L$10,'AP.8. Fatores de conversão'!$A$5:$I$13,9,FALSE)*L12+VLOOKUP($M$10,'AP.8. Fatores de conversão'!$A$5:$I$13,9,FALSE)*M12+VLOOKUP($N$10,'AP.8. Fatores de conversão'!$A$5:$I$13,9,FALSE)*N12)/1000</f>
        <v>0</v>
      </c>
      <c r="U12" s="275"/>
      <c r="V12" s="275"/>
      <c r="W12" s="365"/>
      <c r="X12" s="85">
        <f>IF(OR(V12="",V12=0),0,IF(OR(W12="",W12=0),0,I12+1))</f>
        <v>0</v>
      </c>
      <c r="Y12" s="316"/>
      <c r="Z12" s="275"/>
      <c r="AA12" s="82" t="str">
        <f>IF(F12="","",VLOOKUP(F12,'AP.7. Valores-Padrão'!$D$14:$F$17,3,FALSE)*H12)</f>
        <v/>
      </c>
      <c r="AB12" s="82">
        <f t="shared" ref="AB12:AB13" si="0">IF(Y12=0,0,IF(Y12&lt;(AA12),Y12+Z12,((AA12)+((Z12/Y12)*AA12))))</f>
        <v>0</v>
      </c>
      <c r="AC12" s="308" t="str">
        <f>IF(Y12="","-",(Y12+Z12)-AB12)</f>
        <v>-</v>
      </c>
      <c r="AD12" s="308">
        <v>0</v>
      </c>
      <c r="AE12" s="86">
        <f>IF(P12=0,0,(Y12+Z12)/P12)</f>
        <v>0</v>
      </c>
      <c r="AF12" s="1289"/>
      <c r="AG12" s="1290"/>
      <c r="AH12" s="1290"/>
      <c r="AI12" s="1291"/>
      <c r="AJ12" s="1292"/>
      <c r="AK12" s="1293"/>
      <c r="AL12" s="1294"/>
      <c r="AM12" s="1295"/>
      <c r="AN12" s="1398" t="str">
        <f>IF(D12="","",IF(OR(AF12="",AG12="",AH12="",AI12=""),"  P.f. preencha o período de execução da medida",""))</f>
        <v/>
      </c>
      <c r="AO12" s="11"/>
      <c r="AP12" s="11"/>
      <c r="AQ12" s="11"/>
      <c r="AR12" s="11"/>
      <c r="AS12" s="11"/>
      <c r="AT12" s="11"/>
      <c r="AV12" s="12"/>
      <c r="AZ12" s="11"/>
      <c r="BA12" s="11"/>
      <c r="BB12" s="37"/>
      <c r="BC12" s="67"/>
      <c r="BD12" s="67"/>
      <c r="BE12" s="67"/>
      <c r="BF12" s="11"/>
      <c r="BG12" s="11"/>
    </row>
    <row r="13" spans="2:59" ht="30" customHeight="1" x14ac:dyDescent="0.25">
      <c r="B13" s="15"/>
      <c r="C13" s="79">
        <v>2</v>
      </c>
      <c r="D13" s="279"/>
      <c r="E13" s="276"/>
      <c r="F13" s="369"/>
      <c r="G13" s="705"/>
      <c r="H13" s="357"/>
      <c r="I13" s="80" t="str">
        <f>IF(F13="","",VLOOKUP(F13,'AP.7. Valores-Padrão'!$D$14:$G$17,4,FALSE))</f>
        <v/>
      </c>
      <c r="J13" s="361"/>
      <c r="K13" s="362"/>
      <c r="L13" s="362"/>
      <c r="M13" s="362"/>
      <c r="N13" s="362"/>
      <c r="O13" s="81">
        <f t="shared" ref="O13:O17" si="1">+SUM(J13:N13)</f>
        <v>0</v>
      </c>
      <c r="P13" s="82">
        <f>+SUMPRODUCT('1. Identificação Ben. Oper.'!$D$50:$H$50,J13:N13)</f>
        <v>0</v>
      </c>
      <c r="Q13" s="84">
        <f>+VLOOKUP($J$10,'AP.8. Fatores de conversão'!$A$5:$I$13,3,FALSE)*J13+VLOOKUP($K$10,'AP.8. Fatores de conversão'!$A$5:$I$13,3,FALSE)*K13+VLOOKUP($L$10,'AP.8. Fatores de conversão'!$A$5:$I$13,3,FALSE)*L13+VLOOKUP($M$10,'AP.8. Fatores de conversão'!$A$5:$I$13,3,FALSE)*M13+VLOOKUP($N$10,'AP.8. Fatores de conversão'!$A$5:$I$13,3,FALSE)*N13</f>
        <v>0</v>
      </c>
      <c r="R13" s="84">
        <f>+VLOOKUP($J$10,'AP.8. Fatores de conversão'!$A$5:$I$13,6,FALSE)*J13+VLOOKUP($K$10,'AP.8. Fatores de conversão'!$A$5:$I$13,6,FALSE)*K13+VLOOKUP($L$10,'AP.8. Fatores de conversão'!$A$5:$I$13,6,FALSE)*L13+VLOOKUP($M$10,'AP.8. Fatores de conversão'!$A$5:$I$13,6,FALSE)*M13+VLOOKUP($N$10,'AP.8. Fatores de conversão'!$A$5:$I$13,6,FALSE)*N13</f>
        <v>0</v>
      </c>
      <c r="S13" s="83">
        <f>IF('1. Identificação Ben. Oper.'!$D$48=0,0,R13/'1. Identificação Ben. Oper.'!$D$48)</f>
        <v>0</v>
      </c>
      <c r="T13" s="84">
        <f>(VLOOKUP($J$10,'AP.8. Fatores de conversão'!$A$5:$I$13,9,FALSE)*J13+VLOOKUP($K$10,'AP.8. Fatores de conversão'!$A$5:$I$13,9,FALSE)*K13+VLOOKUP($L$10,'AP.8. Fatores de conversão'!$A$5:$I$13,9,FALSE)*L13+VLOOKUP($M$10,'AP.8. Fatores de conversão'!$A$5:$I$13,9,FALSE)*M13+VLOOKUP($N$10,'AP.8. Fatores de conversão'!$A$5:$I$13,9,FALSE)*N13)/1000</f>
        <v>0</v>
      </c>
      <c r="U13" s="275"/>
      <c r="V13" s="275"/>
      <c r="W13" s="365"/>
      <c r="X13" s="85">
        <f>IF(OR(V13="",V13=0),0,IF(OR(W13="",W13=0),0,I13+1))</f>
        <v>0</v>
      </c>
      <c r="Y13" s="316"/>
      <c r="Z13" s="275"/>
      <c r="AA13" s="82" t="str">
        <f>IF(F13="","",VLOOKUP(F13,'AP.7. Valores-Padrão'!$D$14:$F$17,3,FALSE)*H13)</f>
        <v/>
      </c>
      <c r="AB13" s="82">
        <f t="shared" si="0"/>
        <v>0</v>
      </c>
      <c r="AC13" s="308" t="str">
        <f t="shared" ref="AC13:AC18" si="2">IF(Y13="","-",(Y13+Z13)-AB13)</f>
        <v>-</v>
      </c>
      <c r="AD13" s="308">
        <v>0</v>
      </c>
      <c r="AE13" s="86">
        <f>IF(P13=0,0,(Y13+Z13)/P13)</f>
        <v>0</v>
      </c>
      <c r="AF13" s="1289"/>
      <c r="AG13" s="1290"/>
      <c r="AH13" s="1290"/>
      <c r="AI13" s="1291"/>
      <c r="AJ13" s="1292"/>
      <c r="AK13" s="1293"/>
      <c r="AL13" s="1294"/>
      <c r="AM13" s="1295"/>
      <c r="AN13" s="1398" t="str">
        <f>IF(D13="","",IF(OR(AF13="",AG13="",AH13="",AI13=""),"  P.f. preencha o período de execução da medida",""))</f>
        <v/>
      </c>
      <c r="AO13" s="11"/>
      <c r="AP13" s="11"/>
      <c r="AQ13" s="11"/>
      <c r="AR13" s="11"/>
      <c r="AS13" s="11"/>
      <c r="AT13" s="11"/>
      <c r="AV13" s="12"/>
      <c r="AZ13" s="11"/>
      <c r="BA13" s="11"/>
      <c r="BB13" s="37"/>
      <c r="BC13" s="67"/>
      <c r="BD13" s="67"/>
      <c r="BE13" s="67"/>
      <c r="BF13" s="11"/>
      <c r="BG13" s="11"/>
    </row>
    <row r="14" spans="2:59" ht="30" customHeight="1" thickBot="1" x14ac:dyDescent="0.3">
      <c r="B14" s="15"/>
      <c r="C14" s="79">
        <v>3</v>
      </c>
      <c r="D14" s="279"/>
      <c r="E14" s="276"/>
      <c r="F14" s="369"/>
      <c r="G14" s="714"/>
      <c r="H14" s="381"/>
      <c r="I14" s="1228" t="str">
        <f>IF(F14="","",VLOOKUP(F14,'AP.7. Valores-Padrão'!$D$14:$G$17,4,FALSE))</f>
        <v/>
      </c>
      <c r="J14" s="1204"/>
      <c r="K14" s="1205"/>
      <c r="L14" s="1205"/>
      <c r="M14" s="1205"/>
      <c r="N14" s="1205"/>
      <c r="O14" s="1154">
        <f t="shared" si="1"/>
        <v>0</v>
      </c>
      <c r="P14" s="764">
        <f>+SUMPRODUCT('1. Identificação Ben. Oper.'!$D$50:$H$50,J14:N14)</f>
        <v>0</v>
      </c>
      <c r="Q14" s="1156">
        <f>+VLOOKUP($J$10,'AP.8. Fatores de conversão'!$A$5:$I$13,3,FALSE)*J14+VLOOKUP($K$10,'AP.8. Fatores de conversão'!$A$5:$I$13,3,FALSE)*K14+VLOOKUP($L$10,'AP.8. Fatores de conversão'!$A$5:$I$13,3,FALSE)*L14+VLOOKUP($M$10,'AP.8. Fatores de conversão'!$A$5:$I$13,3,FALSE)*M14+VLOOKUP($N$10,'AP.8. Fatores de conversão'!$A$5:$I$13,3,FALSE)*N14</f>
        <v>0</v>
      </c>
      <c r="R14" s="1156">
        <f>+VLOOKUP($J$10,'AP.8. Fatores de conversão'!$A$5:$I$13,6,FALSE)*J14+VLOOKUP($K$10,'AP.8. Fatores de conversão'!$A$5:$I$13,6,FALSE)*K14+VLOOKUP($L$10,'AP.8. Fatores de conversão'!$A$5:$I$13,6,FALSE)*L14+VLOOKUP($M$10,'AP.8. Fatores de conversão'!$A$5:$I$13,6,FALSE)*M14+VLOOKUP($N$10,'AP.8. Fatores de conversão'!$A$5:$I$13,6,FALSE)*N14</f>
        <v>0</v>
      </c>
      <c r="S14" s="83">
        <f>IF('1. Identificação Ben. Oper.'!$D$48=0,0,R14/'1. Identificação Ben. Oper.'!$D$48)</f>
        <v>0</v>
      </c>
      <c r="T14" s="1156">
        <f>(VLOOKUP($J$10,'AP.8. Fatores de conversão'!$A$5:$I$13,9,FALSE)*J14+VLOOKUP($K$10,'AP.8. Fatores de conversão'!$A$5:$I$13,9,FALSE)*K14+VLOOKUP($L$10,'AP.8. Fatores de conversão'!$A$5:$I$13,9,FALSE)*L14+VLOOKUP($M$10,'AP.8. Fatores de conversão'!$A$5:$I$13,9,FALSE)*M14+VLOOKUP($N$10,'AP.8. Fatores de conversão'!$A$5:$I$13,9,FALSE)*N14)/1000</f>
        <v>0</v>
      </c>
      <c r="U14" s="375"/>
      <c r="V14" s="375"/>
      <c r="W14" s="1206"/>
      <c r="X14" s="1157">
        <f>IF(OR(V14="",V14=0),0,IF(OR(W14="",W14=0),0,I14+1))</f>
        <v>0</v>
      </c>
      <c r="Y14" s="1158"/>
      <c r="Z14" s="375"/>
      <c r="AA14" s="764" t="str">
        <f>IF(F14="","",VLOOKUP(F14,'AP.7. Valores-Padrão'!$D$14:$F$17,3,FALSE)*H14)</f>
        <v/>
      </c>
      <c r="AB14" s="764">
        <f t="shared" ref="AB14:AB18" si="3">IF(Y14=0,0,IF(Y14&lt;(AA14),Y14+Z14,((AA14)+((Z14/Y14)*AA14))))</f>
        <v>0</v>
      </c>
      <c r="AC14" s="1161" t="str">
        <f t="shared" si="2"/>
        <v>-</v>
      </c>
      <c r="AD14" s="1161">
        <v>0</v>
      </c>
      <c r="AE14" s="1162">
        <f>IF(P14=0,0,(Y14+Z14)/P14)</f>
        <v>0</v>
      </c>
      <c r="AF14" s="1289"/>
      <c r="AG14" s="1290"/>
      <c r="AH14" s="1290"/>
      <c r="AI14" s="1291"/>
      <c r="AJ14" s="1292"/>
      <c r="AK14" s="1293"/>
      <c r="AL14" s="1294"/>
      <c r="AM14" s="1295"/>
      <c r="AN14" s="1398" t="str">
        <f>IF(D14="","",IF(OR(AF14="",AG14="",AH14="",AI14=""),"  P.f. preencha o período de execução da medida",""))</f>
        <v/>
      </c>
      <c r="AO14" s="11"/>
      <c r="AP14" s="11"/>
      <c r="AQ14" s="11"/>
      <c r="AR14" s="11"/>
      <c r="AS14" s="11"/>
      <c r="AT14" s="11"/>
      <c r="AV14" s="12"/>
      <c r="AZ14" s="11"/>
      <c r="BA14" s="11"/>
      <c r="BB14" s="37"/>
      <c r="BC14" s="67"/>
      <c r="BD14" s="67"/>
      <c r="BE14" s="67"/>
      <c r="BF14" s="11"/>
      <c r="BG14" s="11"/>
    </row>
    <row r="15" spans="2:59" ht="36.75" customHeight="1" x14ac:dyDescent="0.25">
      <c r="B15" s="15"/>
      <c r="C15" s="1621" t="s">
        <v>642</v>
      </c>
      <c r="D15" s="1622"/>
      <c r="E15" s="1622"/>
      <c r="F15" s="1622"/>
      <c r="G15" s="1622"/>
      <c r="H15" s="1622"/>
      <c r="I15" s="1623"/>
      <c r="J15" s="1242"/>
      <c r="K15" s="1229"/>
      <c r="L15" s="1229"/>
      <c r="M15" s="1229"/>
      <c r="N15" s="1229"/>
      <c r="O15" s="1229"/>
      <c r="P15" s="1229"/>
      <c r="Q15" s="1229"/>
      <c r="R15" s="1229"/>
      <c r="S15" s="1229"/>
      <c r="T15" s="1229"/>
      <c r="U15" s="1229"/>
      <c r="V15" s="1229"/>
      <c r="W15" s="1229"/>
      <c r="X15" s="1230"/>
      <c r="Y15" s="1242"/>
      <c r="Z15" s="1229"/>
      <c r="AA15" s="1229"/>
      <c r="AB15" s="1229"/>
      <c r="AC15" s="1229"/>
      <c r="AD15" s="1229"/>
      <c r="AE15" s="1230"/>
      <c r="AF15" s="1113"/>
      <c r="AG15" s="1114"/>
      <c r="AH15" s="1115"/>
      <c r="AI15" s="1116"/>
      <c r="AJ15" s="1117"/>
      <c r="AK15" s="1118"/>
      <c r="AL15" s="1119"/>
      <c r="AM15" s="1121"/>
      <c r="AN15" s="1398"/>
      <c r="AO15" s="11"/>
      <c r="AP15" s="11"/>
      <c r="AQ15" s="11"/>
      <c r="AR15" s="11"/>
      <c r="AS15" s="11"/>
      <c r="AT15" s="11"/>
      <c r="AV15" s="12"/>
      <c r="AZ15" s="11"/>
      <c r="BA15" s="11"/>
      <c r="BB15" s="37"/>
      <c r="BC15" s="67"/>
      <c r="BD15" s="67"/>
      <c r="BE15" s="67"/>
      <c r="BF15" s="11"/>
      <c r="BG15" s="11"/>
    </row>
    <row r="16" spans="2:59" ht="30" customHeight="1" x14ac:dyDescent="0.25">
      <c r="B16" s="15"/>
      <c r="C16" s="79">
        <v>4</v>
      </c>
      <c r="D16" s="279"/>
      <c r="E16" s="276"/>
      <c r="F16" s="369"/>
      <c r="G16" s="705"/>
      <c r="H16" s="357"/>
      <c r="I16" s="80" t="str">
        <f>IF(F16="","",VLOOKUP(F16,'AP.7. Valores-Padrão'!$D$14:$G$17,4,FALSE))</f>
        <v/>
      </c>
      <c r="J16" s="361"/>
      <c r="K16" s="362"/>
      <c r="L16" s="362"/>
      <c r="M16" s="362"/>
      <c r="N16" s="362"/>
      <c r="O16" s="81">
        <f t="shared" si="1"/>
        <v>0</v>
      </c>
      <c r="P16" s="82">
        <f>+SUMPRODUCT('1. Identificação Ben. Oper.'!$D$50:$H$50,J16:N16)</f>
        <v>0</v>
      </c>
      <c r="Q16" s="84">
        <f>+VLOOKUP($J$10,'AP.8. Fatores de conversão'!$A$5:$I$13,3,FALSE)*J16+VLOOKUP($K$10,'AP.8. Fatores de conversão'!$A$5:$I$13,3,FALSE)*K16+VLOOKUP($L$10,'AP.8. Fatores de conversão'!$A$5:$I$13,3,FALSE)*L16+VLOOKUP($M$10,'AP.8. Fatores de conversão'!$A$5:$I$13,3,FALSE)*M16+VLOOKUP($N$10,'AP.8. Fatores de conversão'!$A$5:$I$13,3,FALSE)*N16</f>
        <v>0</v>
      </c>
      <c r="R16" s="84">
        <f>+VLOOKUP($J$10,'AP.8. Fatores de conversão'!$A$5:$I$13,6,FALSE)*J16+VLOOKUP($K$10,'AP.8. Fatores de conversão'!$A$5:$I$13,6,FALSE)*K16+VLOOKUP($L$10,'AP.8. Fatores de conversão'!$A$5:$I$13,6,FALSE)*L16+VLOOKUP($M$10,'AP.8. Fatores de conversão'!$A$5:$I$13,6,FALSE)*M16+VLOOKUP($N$10,'AP.8. Fatores de conversão'!$A$5:$I$13,6,FALSE)*N16</f>
        <v>0</v>
      </c>
      <c r="S16" s="83">
        <f>IF('1. Identificação Ben. Oper.'!$D$48=0,0,R16/'1. Identificação Ben. Oper.'!$D$48)</f>
        <v>0</v>
      </c>
      <c r="T16" s="84">
        <f>(VLOOKUP($J$10,'AP.8. Fatores de conversão'!$A$5:$I$13,9,FALSE)*J16+VLOOKUP($K$10,'AP.8. Fatores de conversão'!$A$5:$I$13,9,FALSE)*K16+VLOOKUP($L$10,'AP.8. Fatores de conversão'!$A$5:$I$13,9,FALSE)*L16+VLOOKUP($M$10,'AP.8. Fatores de conversão'!$A$5:$I$13,9,FALSE)*M16+VLOOKUP($N$10,'AP.8. Fatores de conversão'!$A$5:$I$13,9,FALSE)*N16)/1000</f>
        <v>0</v>
      </c>
      <c r="U16" s="275"/>
      <c r="V16" s="275"/>
      <c r="W16" s="365"/>
      <c r="X16" s="85">
        <f>IF(OR(V16="",V16=0),0,IF(OR(W16="",W16=0),0,I16+1))</f>
        <v>0</v>
      </c>
      <c r="Y16" s="1283">
        <f>SUM(Y26:Y28)</f>
        <v>0</v>
      </c>
      <c r="Z16" s="1284">
        <f>SUM(Z26:Z28)</f>
        <v>0</v>
      </c>
      <c r="AA16" s="82" t="str">
        <f>IF(F16="","",IF(AND(F26="",F27="",F28=""),VLOOKUP(F16,'AP.7. Valores-Padrão'!$D$14:$F$17,3,FALSE)*H16,VLOOKUP(F16,'AP.7. Valores-Padrão'!$D$14:$F$17,3,FALSE)*1.2*H16))</f>
        <v/>
      </c>
      <c r="AB16" s="82">
        <f t="shared" si="3"/>
        <v>0</v>
      </c>
      <c r="AC16" s="308">
        <f t="shared" si="2"/>
        <v>0</v>
      </c>
      <c r="AD16" s="308">
        <v>0</v>
      </c>
      <c r="AE16" s="86">
        <f>IF(P16=0,0,(Y16+Z16)/P16)</f>
        <v>0</v>
      </c>
      <c r="AF16" s="1223" t="s">
        <v>111</v>
      </c>
      <c r="AG16" s="857" t="s">
        <v>111</v>
      </c>
      <c r="AH16" s="857" t="s">
        <v>111</v>
      </c>
      <c r="AI16" s="86" t="s">
        <v>111</v>
      </c>
      <c r="AJ16" s="1224" t="s">
        <v>111</v>
      </c>
      <c r="AK16" s="1225" t="s">
        <v>111</v>
      </c>
      <c r="AL16" s="1226" t="s">
        <v>111</v>
      </c>
      <c r="AM16" s="1227" t="s">
        <v>111</v>
      </c>
      <c r="AN16" s="1398" t="str">
        <f>IF(D16="","",IF(OR(AF16="",AG16="",AH16="",AI16=""),"  P.f. preencha o período de execução da medida",""))</f>
        <v/>
      </c>
      <c r="AO16" s="11"/>
      <c r="AP16" s="11"/>
      <c r="AQ16" s="11"/>
      <c r="AR16" s="11"/>
      <c r="AS16" s="11"/>
      <c r="AT16" s="11"/>
      <c r="AV16" s="12"/>
      <c r="AZ16" s="11"/>
      <c r="BA16" s="11"/>
      <c r="BB16" s="87"/>
      <c r="BC16" s="67"/>
      <c r="BD16" s="67"/>
      <c r="BE16" s="67"/>
      <c r="BF16" s="11"/>
      <c r="BG16" s="11"/>
    </row>
    <row r="17" spans="2:59" ht="30" customHeight="1" x14ac:dyDescent="0.25">
      <c r="B17" s="15"/>
      <c r="C17" s="79">
        <v>5</v>
      </c>
      <c r="D17" s="279"/>
      <c r="E17" s="276"/>
      <c r="F17" s="369"/>
      <c r="G17" s="705"/>
      <c r="H17" s="357"/>
      <c r="I17" s="80" t="str">
        <f>IF(F17="","",VLOOKUP(F17,'AP.7. Valores-Padrão'!$D$14:$G$17,4,FALSE))</f>
        <v/>
      </c>
      <c r="J17" s="361"/>
      <c r="K17" s="362"/>
      <c r="L17" s="362"/>
      <c r="M17" s="362"/>
      <c r="N17" s="362"/>
      <c r="O17" s="81">
        <f t="shared" si="1"/>
        <v>0</v>
      </c>
      <c r="P17" s="82">
        <f>+SUMPRODUCT('1. Identificação Ben. Oper.'!$D$50:$H$50,J17:N17)</f>
        <v>0</v>
      </c>
      <c r="Q17" s="84">
        <f>+VLOOKUP($J$10,'AP.8. Fatores de conversão'!$A$5:$I$13,3,FALSE)*J17+VLOOKUP($K$10,'AP.8. Fatores de conversão'!$A$5:$I$13,3,FALSE)*K17+VLOOKUP($L$10,'AP.8. Fatores de conversão'!$A$5:$I$13,3,FALSE)*L17+VLOOKUP($M$10,'AP.8. Fatores de conversão'!$A$5:$I$13,3,FALSE)*M17+VLOOKUP($N$10,'AP.8. Fatores de conversão'!$A$5:$I$13,3,FALSE)*N17</f>
        <v>0</v>
      </c>
      <c r="R17" s="84">
        <f>+VLOOKUP($J$10,'AP.8. Fatores de conversão'!$A$5:$I$13,6,FALSE)*J17+VLOOKUP($K$10,'AP.8. Fatores de conversão'!$A$5:$I$13,6,FALSE)*K17+VLOOKUP($L$10,'AP.8. Fatores de conversão'!$A$5:$I$13,6,FALSE)*L17+VLOOKUP($M$10,'AP.8. Fatores de conversão'!$A$5:$I$13,6,FALSE)*M17+VLOOKUP($N$10,'AP.8. Fatores de conversão'!$A$5:$I$13,6,FALSE)*N17</f>
        <v>0</v>
      </c>
      <c r="S17" s="83">
        <f>IF('1. Identificação Ben. Oper.'!$D$48=0,0,R17/'1. Identificação Ben. Oper.'!$D$48)</f>
        <v>0</v>
      </c>
      <c r="T17" s="84">
        <f>(VLOOKUP($J$10,'AP.8. Fatores de conversão'!$A$5:$I$13,9,FALSE)*J17+VLOOKUP($K$10,'AP.8. Fatores de conversão'!$A$5:$I$13,9,FALSE)*K17+VLOOKUP($L$10,'AP.8. Fatores de conversão'!$A$5:$I$13,9,FALSE)*L17+VLOOKUP($M$10,'AP.8. Fatores de conversão'!$A$5:$I$13,9,FALSE)*M17+VLOOKUP($N$10,'AP.8. Fatores de conversão'!$A$5:$I$13,9,FALSE)*N17)/1000</f>
        <v>0</v>
      </c>
      <c r="U17" s="275"/>
      <c r="V17" s="275"/>
      <c r="W17" s="365"/>
      <c r="X17" s="85">
        <f>IF(OR(V17="",V17=0),0,IF(OR(W17="",W17=0),0,I17+1))</f>
        <v>0</v>
      </c>
      <c r="Y17" s="1283">
        <f>SUM(Y29:Y31)</f>
        <v>0</v>
      </c>
      <c r="Z17" s="1284">
        <f>SUM(Z29:Z31)</f>
        <v>0</v>
      </c>
      <c r="AA17" s="82" t="str">
        <f>IF(F17="","",IF(AND(F30="",F30="",F31=""),VLOOKUP(F17,'AP.7. Valores-Padrão'!$D$14:$F$17,3,FALSE)*H17,VLOOKUP(F17,'AP.7. Valores-Padrão'!$D$14:$F$17,3,FALSE)*1.2*H17))</f>
        <v/>
      </c>
      <c r="AB17" s="82">
        <f t="shared" si="3"/>
        <v>0</v>
      </c>
      <c r="AC17" s="308">
        <f t="shared" si="2"/>
        <v>0</v>
      </c>
      <c r="AD17" s="308">
        <v>0</v>
      </c>
      <c r="AE17" s="86">
        <f>IF(P17=0,0,(Y17+Z17)/P17)</f>
        <v>0</v>
      </c>
      <c r="AF17" s="1223" t="s">
        <v>111</v>
      </c>
      <c r="AG17" s="857" t="s">
        <v>111</v>
      </c>
      <c r="AH17" s="857" t="s">
        <v>111</v>
      </c>
      <c r="AI17" s="86" t="s">
        <v>111</v>
      </c>
      <c r="AJ17" s="1224" t="s">
        <v>111</v>
      </c>
      <c r="AK17" s="1225" t="s">
        <v>111</v>
      </c>
      <c r="AL17" s="1226" t="s">
        <v>111</v>
      </c>
      <c r="AM17" s="1227" t="s">
        <v>111</v>
      </c>
      <c r="AN17" s="1398" t="str">
        <f>IF(D17="","",IF(OR(AF17="",AG17="",AH17="",AI17=""),"  P.f. preencha o período de execução da medida",""))</f>
        <v/>
      </c>
      <c r="AO17" s="11"/>
      <c r="AP17" s="11"/>
      <c r="AQ17" s="11"/>
      <c r="AR17" s="11"/>
      <c r="AS17" s="11"/>
      <c r="AT17" s="11"/>
      <c r="AV17" s="12"/>
      <c r="AZ17" s="11"/>
      <c r="BA17" s="11"/>
      <c r="BB17" s="87"/>
      <c r="BC17" s="67"/>
      <c r="BD17" s="67"/>
      <c r="BE17" s="67"/>
      <c r="BF17" s="11"/>
      <c r="BG17" s="11"/>
    </row>
    <row r="18" spans="2:59" ht="30" customHeight="1" thickBot="1" x14ac:dyDescent="0.3">
      <c r="B18" s="15"/>
      <c r="C18" s="174">
        <v>6</v>
      </c>
      <c r="D18" s="698"/>
      <c r="E18" s="380"/>
      <c r="F18" s="587"/>
      <c r="G18" s="714"/>
      <c r="H18" s="381"/>
      <c r="I18" s="1228" t="str">
        <f>IF(F18="","",VLOOKUP(F18,'AP.7. Valores-Padrão'!$D$14:$G$17,4,FALSE))</f>
        <v/>
      </c>
      <c r="J18" s="363"/>
      <c r="K18" s="364"/>
      <c r="L18" s="364"/>
      <c r="M18" s="364"/>
      <c r="N18" s="364"/>
      <c r="O18" s="90">
        <f>+SUM(J18:N18)</f>
        <v>0</v>
      </c>
      <c r="P18" s="1152">
        <f>+SUMPRODUCT('1. Identificação Ben. Oper.'!$D$50:$H$50,J18:N18)</f>
        <v>0</v>
      </c>
      <c r="Q18" s="1237">
        <f>+VLOOKUP($J$10,'AP.8. Fatores de conversão'!$A$5:$I$13,3,FALSE)*J18+VLOOKUP($K$10,'AP.8. Fatores de conversão'!$A$5:$I$13,3,FALSE)*K18+VLOOKUP($L$10,'AP.8. Fatores de conversão'!$A$5:$I$13,3,FALSE)*L18+VLOOKUP($M$10,'AP.8. Fatores de conversão'!$A$5:$I$13,3,FALSE)*M18+VLOOKUP($N$10,'AP.8. Fatores de conversão'!$A$5:$I$13,3,FALSE)*N18</f>
        <v>0</v>
      </c>
      <c r="R18" s="1237">
        <f>+VLOOKUP($J$10,'AP.8. Fatores de conversão'!$A$5:$I$13,6,FALSE)*J18+VLOOKUP($K$10,'AP.8. Fatores de conversão'!$A$5:$I$13,6,FALSE)*K18+VLOOKUP($L$10,'AP.8. Fatores de conversão'!$A$5:$I$13,6,FALSE)*L18+VLOOKUP($M$10,'AP.8. Fatores de conversão'!$A$5:$I$13,6,FALSE)*M18+VLOOKUP($N$10,'AP.8. Fatores de conversão'!$A$5:$I$13,6,FALSE)*N18</f>
        <v>0</v>
      </c>
      <c r="S18" s="83">
        <f>IF('1. Identificação Ben. Oper.'!$D$48=0,0,R18/'1. Identificação Ben. Oper.'!$D$48)</f>
        <v>0</v>
      </c>
      <c r="T18" s="1237">
        <f>(VLOOKUP($J$10,'AP.8. Fatores de conversão'!$A$5:$I$13,9,FALSE)*J18+VLOOKUP($K$10,'AP.8. Fatores de conversão'!$A$5:$I$13,9,FALSE)*K18+VLOOKUP($L$10,'AP.8. Fatores de conversão'!$A$5:$I$13,9,FALSE)*L18+VLOOKUP($M$10,'AP.8. Fatores de conversão'!$A$5:$I$13,9,FALSE)*M18+VLOOKUP($N$10,'AP.8. Fatores de conversão'!$A$5:$I$13,9,FALSE)*N18)/1000</f>
        <v>0</v>
      </c>
      <c r="U18" s="282"/>
      <c r="V18" s="282"/>
      <c r="W18" s="1238"/>
      <c r="X18" s="1239">
        <f>IF(OR(V18="",V18=0),0,IF(OR(W18="",W18=0),0,I18+1))</f>
        <v>0</v>
      </c>
      <c r="Y18" s="1285">
        <f>SUM(Y32:Y34)</f>
        <v>0</v>
      </c>
      <c r="Z18" s="1319">
        <f>SUM(Z32:Z34)</f>
        <v>0</v>
      </c>
      <c r="AA18" s="1152" t="str">
        <f>IF(F18="","",IF(AND(F32="",F33="",F34=""),VLOOKUP(F18,'AP.7. Valores-Padrão'!$D$14:$F$17,3,FALSE)*H18,VLOOKUP(F18,'AP.7. Valores-Padrão'!$D$14:$F$17,3,FALSE)*1.2*H18))</f>
        <v/>
      </c>
      <c r="AB18" s="1152">
        <f t="shared" si="3"/>
        <v>0</v>
      </c>
      <c r="AC18" s="1166">
        <f t="shared" si="2"/>
        <v>0</v>
      </c>
      <c r="AD18" s="1166">
        <v>0</v>
      </c>
      <c r="AE18" s="1241">
        <f>IF(P18=0,0,(Y18+Z18)/P18)</f>
        <v>0</v>
      </c>
      <c r="AF18" s="1223" t="s">
        <v>111</v>
      </c>
      <c r="AG18" s="857" t="s">
        <v>111</v>
      </c>
      <c r="AH18" s="857" t="s">
        <v>111</v>
      </c>
      <c r="AI18" s="86" t="s">
        <v>111</v>
      </c>
      <c r="AJ18" s="1224" t="s">
        <v>111</v>
      </c>
      <c r="AK18" s="1225" t="s">
        <v>111</v>
      </c>
      <c r="AL18" s="1226" t="s">
        <v>111</v>
      </c>
      <c r="AM18" s="1227" t="s">
        <v>111</v>
      </c>
      <c r="AN18" s="1398" t="str">
        <f>IF(D18="","",IF(OR(AF18="",AG18="",AH18="",AI18=""),"  P.f. preencha o período de execução da medida",""))</f>
        <v/>
      </c>
      <c r="AO18" s="11"/>
      <c r="AP18" s="11"/>
      <c r="AQ18" s="11"/>
      <c r="AR18" s="11"/>
      <c r="AS18" s="11"/>
      <c r="AT18" s="11"/>
      <c r="AV18" s="12"/>
      <c r="AZ18" s="11"/>
      <c r="BA18" s="11"/>
      <c r="BB18" s="87"/>
      <c r="BC18" s="67"/>
      <c r="BD18" s="67"/>
      <c r="BE18" s="67"/>
      <c r="BF18" s="11"/>
      <c r="BG18" s="11"/>
    </row>
    <row r="19" spans="2:59" ht="36.75" customHeight="1" x14ac:dyDescent="0.25">
      <c r="B19" s="15"/>
      <c r="C19" s="1629" t="s">
        <v>298</v>
      </c>
      <c r="D19" s="1630"/>
      <c r="E19" s="1630"/>
      <c r="F19" s="1630"/>
      <c r="G19" s="1231"/>
      <c r="H19" s="1232"/>
      <c r="I19" s="1233"/>
      <c r="J19" s="1234"/>
      <c r="K19" s="1232"/>
      <c r="L19" s="1232"/>
      <c r="M19" s="1232"/>
      <c r="N19" s="1232"/>
      <c r="O19" s="1232"/>
      <c r="P19" s="1232"/>
      <c r="Q19" s="1232"/>
      <c r="R19" s="1232"/>
      <c r="S19" s="1232"/>
      <c r="T19" s="1232"/>
      <c r="U19" s="1232"/>
      <c r="V19" s="1232"/>
      <c r="W19" s="1232"/>
      <c r="X19" s="1233"/>
      <c r="Y19" s="1234"/>
      <c r="Z19" s="1232"/>
      <c r="AA19" s="1235"/>
      <c r="AB19" s="1232"/>
      <c r="AC19" s="1232"/>
      <c r="AD19" s="1232"/>
      <c r="AE19" s="1233"/>
      <c r="AF19" s="1113"/>
      <c r="AG19" s="1114"/>
      <c r="AH19" s="1115"/>
      <c r="AI19" s="1116"/>
      <c r="AJ19" s="1117"/>
      <c r="AK19" s="1118"/>
      <c r="AL19" s="1119"/>
      <c r="AM19" s="1121"/>
      <c r="AN19" s="1398"/>
      <c r="AO19" s="11"/>
      <c r="AP19" s="11"/>
      <c r="AQ19" s="11"/>
      <c r="AR19" s="11"/>
      <c r="AS19" s="11"/>
      <c r="AT19" s="11"/>
      <c r="AV19" s="12"/>
      <c r="AZ19" s="11"/>
      <c r="BA19" s="11"/>
      <c r="BB19" s="87"/>
      <c r="BC19" s="67"/>
      <c r="BD19" s="67"/>
      <c r="BE19" s="67"/>
      <c r="BF19" s="11"/>
      <c r="BG19" s="11"/>
    </row>
    <row r="20" spans="2:59" ht="30" customHeight="1" x14ac:dyDescent="0.25">
      <c r="B20" s="15"/>
      <c r="C20" s="79">
        <v>7</v>
      </c>
      <c r="D20" s="279"/>
      <c r="E20" s="276"/>
      <c r="F20" s="369"/>
      <c r="G20" s="705"/>
      <c r="H20" s="357"/>
      <c r="I20" s="709"/>
      <c r="J20" s="361"/>
      <c r="K20" s="362"/>
      <c r="L20" s="362"/>
      <c r="M20" s="362"/>
      <c r="N20" s="362"/>
      <c r="O20" s="81">
        <f t="shared" ref="O20:O23" si="4">+SUM(J20:N20)</f>
        <v>0</v>
      </c>
      <c r="P20" s="82">
        <f>+SUMPRODUCT('1. Identificação Ben. Oper.'!$D$50:$H$50,J20:N20)</f>
        <v>0</v>
      </c>
      <c r="Q20" s="84">
        <f>+VLOOKUP($J$10,'AP.8. Fatores de conversão'!$A$5:$I$13,3,FALSE)*J20+VLOOKUP($K$10,'AP.8. Fatores de conversão'!$A$5:$I$13,3,FALSE)*K20+VLOOKUP($L$10,'AP.8. Fatores de conversão'!$A$5:$I$13,3,FALSE)*L20+VLOOKUP($M$10,'AP.8. Fatores de conversão'!$A$5:$I$13,3,FALSE)*M20+VLOOKUP($N$10,'AP.8. Fatores de conversão'!$A$5:$I$13,3,FALSE)*N20</f>
        <v>0</v>
      </c>
      <c r="R20" s="84">
        <f>+VLOOKUP($J$10,'AP.8. Fatores de conversão'!$A$5:$I$13,6,FALSE)*J20+VLOOKUP($K$10,'AP.8. Fatores de conversão'!$A$5:$I$13,6,FALSE)*K20+VLOOKUP($L$10,'AP.8. Fatores de conversão'!$A$5:$I$13,6,FALSE)*L20+VLOOKUP($M$10,'AP.8. Fatores de conversão'!$A$5:$I$13,6,FALSE)*M20+VLOOKUP($N$10,'AP.8. Fatores de conversão'!$A$5:$I$13,6,FALSE)*N20</f>
        <v>0</v>
      </c>
      <c r="S20" s="83">
        <f>IF('1. Identificação Ben. Oper.'!$D$48=0,0,R20/'1. Identificação Ben. Oper.'!$D$48)</f>
        <v>0</v>
      </c>
      <c r="T20" s="84">
        <f>(VLOOKUP($J$10,'AP.8. Fatores de conversão'!$A$5:$I$13,9,FALSE)*J20+VLOOKUP($K$10,'AP.8. Fatores de conversão'!$A$5:$I$13,9,FALSE)*K20+VLOOKUP($L$10,'AP.8. Fatores de conversão'!$A$5:$I$13,9,FALSE)*L20+VLOOKUP($M$10,'AP.8. Fatores de conversão'!$A$5:$I$13,9,FALSE)*M20+VLOOKUP($N$10,'AP.8. Fatores de conversão'!$A$5:$I$13,9,FALSE)*N20)/1000</f>
        <v>0</v>
      </c>
      <c r="U20" s="275"/>
      <c r="V20" s="275"/>
      <c r="W20" s="365"/>
      <c r="X20" s="85">
        <f>IF(OR(V20="",V20=0),0,IF(OR(W20="",W20=0),0,I20+1))</f>
        <v>0</v>
      </c>
      <c r="Y20" s="316"/>
      <c r="Z20" s="366"/>
      <c r="AA20" s="88" t="s">
        <v>111</v>
      </c>
      <c r="AB20" s="82">
        <f t="shared" ref="AB20:AB23" si="5">Z20+Y20</f>
        <v>0</v>
      </c>
      <c r="AC20" s="88" t="s">
        <v>111</v>
      </c>
      <c r="AD20" s="308">
        <v>0</v>
      </c>
      <c r="AE20" s="86">
        <f>IF(P20=0,0,(Y20+Z20)/P20)</f>
        <v>0</v>
      </c>
      <c r="AF20" s="1289"/>
      <c r="AG20" s="1290"/>
      <c r="AH20" s="1290"/>
      <c r="AI20" s="1291"/>
      <c r="AJ20" s="1292"/>
      <c r="AK20" s="1293"/>
      <c r="AL20" s="1294"/>
      <c r="AM20" s="1295"/>
      <c r="AN20" s="1398" t="str">
        <f>IF(D20="","",IF(OR(AF20="",AG20="",AH20="",AI20=""),"  P.f. preencha o período de execução da medida",""))</f>
        <v/>
      </c>
      <c r="AO20" s="11"/>
      <c r="AP20" s="11"/>
      <c r="AQ20" s="11"/>
      <c r="AR20" s="11"/>
      <c r="AS20" s="11"/>
      <c r="AT20" s="11"/>
      <c r="AV20" s="12"/>
      <c r="AZ20" s="11"/>
      <c r="BA20" s="11"/>
      <c r="BB20" s="87"/>
      <c r="BC20" s="67"/>
      <c r="BD20" s="67"/>
      <c r="BE20" s="67"/>
      <c r="BF20" s="11"/>
      <c r="BG20" s="11"/>
    </row>
    <row r="21" spans="2:59" ht="30" customHeight="1" x14ac:dyDescent="0.25">
      <c r="B21" s="15"/>
      <c r="C21" s="79">
        <v>8</v>
      </c>
      <c r="D21" s="279"/>
      <c r="E21" s="276"/>
      <c r="F21" s="369"/>
      <c r="G21" s="705"/>
      <c r="H21" s="357"/>
      <c r="I21" s="709"/>
      <c r="J21" s="361"/>
      <c r="K21" s="362"/>
      <c r="L21" s="362"/>
      <c r="M21" s="362"/>
      <c r="N21" s="362"/>
      <c r="O21" s="81">
        <f t="shared" si="4"/>
        <v>0</v>
      </c>
      <c r="P21" s="82">
        <f>+SUMPRODUCT('1. Identificação Ben. Oper.'!$D$50:$H$50,J21:N21)</f>
        <v>0</v>
      </c>
      <c r="Q21" s="84">
        <f>+VLOOKUP($J$10,'AP.8. Fatores de conversão'!$A$5:$I$13,3,FALSE)*J21+VLOOKUP($K$10,'AP.8. Fatores de conversão'!$A$5:$I$13,3,FALSE)*K21+VLOOKUP($L$10,'AP.8. Fatores de conversão'!$A$5:$I$13,3,FALSE)*L21+VLOOKUP($M$10,'AP.8. Fatores de conversão'!$A$5:$I$13,3,FALSE)*M21+VLOOKUP($N$10,'AP.8. Fatores de conversão'!$A$5:$I$13,3,FALSE)*N21</f>
        <v>0</v>
      </c>
      <c r="R21" s="84">
        <f>+VLOOKUP($J$10,'AP.8. Fatores de conversão'!$A$5:$I$13,6,FALSE)*J21+VLOOKUP($K$10,'AP.8. Fatores de conversão'!$A$5:$I$13,6,FALSE)*K21+VLOOKUP($L$10,'AP.8. Fatores de conversão'!$A$5:$I$13,6,FALSE)*L21+VLOOKUP($M$10,'AP.8. Fatores de conversão'!$A$5:$I$13,6,FALSE)*M21+VLOOKUP($N$10,'AP.8. Fatores de conversão'!$A$5:$I$13,6,FALSE)*N21</f>
        <v>0</v>
      </c>
      <c r="S21" s="83">
        <f>IF('1. Identificação Ben. Oper.'!$D$48=0,0,R21/'1. Identificação Ben. Oper.'!$D$48)</f>
        <v>0</v>
      </c>
      <c r="T21" s="84">
        <f>(VLOOKUP($J$10,'AP.8. Fatores de conversão'!$A$5:$I$13,9,FALSE)*J21+VLOOKUP($K$10,'AP.8. Fatores de conversão'!$A$5:$I$13,9,FALSE)*K21+VLOOKUP($L$10,'AP.8. Fatores de conversão'!$A$5:$I$13,9,FALSE)*L21+VLOOKUP($M$10,'AP.8. Fatores de conversão'!$A$5:$I$13,9,FALSE)*M21+VLOOKUP($N$10,'AP.8. Fatores de conversão'!$A$5:$I$13,9,FALSE)*N21)/1000</f>
        <v>0</v>
      </c>
      <c r="U21" s="275"/>
      <c r="V21" s="275"/>
      <c r="W21" s="365"/>
      <c r="X21" s="85">
        <f>IF(OR(V21="",V21=0),0,IF(OR(W21="",W21=0),0,I21+1))</f>
        <v>0</v>
      </c>
      <c r="Y21" s="316"/>
      <c r="Z21" s="366"/>
      <c r="AA21" s="88" t="s">
        <v>111</v>
      </c>
      <c r="AB21" s="82">
        <f t="shared" si="5"/>
        <v>0</v>
      </c>
      <c r="AC21" s="88" t="s">
        <v>111</v>
      </c>
      <c r="AD21" s="308">
        <v>0</v>
      </c>
      <c r="AE21" s="86">
        <f>IF(P21=0,0,(Y21+Z21)/P21)</f>
        <v>0</v>
      </c>
      <c r="AF21" s="1289"/>
      <c r="AG21" s="1290"/>
      <c r="AH21" s="1290"/>
      <c r="AI21" s="1291"/>
      <c r="AJ21" s="1292"/>
      <c r="AK21" s="1293"/>
      <c r="AL21" s="1294"/>
      <c r="AM21" s="1295"/>
      <c r="AN21" s="1398" t="str">
        <f>IF(D21="","",IF(OR(AF21="",AG21="",AH21="",AI21=""),"  P.f. preencha o período de execução da medida",""))</f>
        <v/>
      </c>
      <c r="AO21" s="11"/>
      <c r="AP21" s="11"/>
      <c r="AQ21" s="11"/>
      <c r="AR21" s="11"/>
      <c r="AS21" s="11"/>
      <c r="AT21" s="11"/>
      <c r="AV21" s="12"/>
      <c r="AZ21" s="11"/>
      <c r="BA21" s="11"/>
      <c r="BB21" s="87"/>
      <c r="BC21" s="67"/>
      <c r="BD21" s="67"/>
      <c r="BE21" s="67"/>
      <c r="BF21" s="11"/>
      <c r="BG21" s="11"/>
    </row>
    <row r="22" spans="2:59" ht="30" customHeight="1" x14ac:dyDescent="0.25">
      <c r="B22" s="15"/>
      <c r="C22" s="79">
        <v>9</v>
      </c>
      <c r="D22" s="279"/>
      <c r="E22" s="276"/>
      <c r="F22" s="369"/>
      <c r="G22" s="705"/>
      <c r="H22" s="357"/>
      <c r="I22" s="709"/>
      <c r="J22" s="361"/>
      <c r="K22" s="362"/>
      <c r="L22" s="362"/>
      <c r="M22" s="362"/>
      <c r="N22" s="362"/>
      <c r="O22" s="81">
        <f t="shared" si="4"/>
        <v>0</v>
      </c>
      <c r="P22" s="82">
        <f>+SUMPRODUCT('1. Identificação Ben. Oper.'!$D$50:$H$50,J22:N22)</f>
        <v>0</v>
      </c>
      <c r="Q22" s="84">
        <f>+VLOOKUP($J$10,'AP.8. Fatores de conversão'!$A$5:$I$13,3,FALSE)*J22+VLOOKUP($K$10,'AP.8. Fatores de conversão'!$A$5:$I$13,3,FALSE)*K22+VLOOKUP($L$10,'AP.8. Fatores de conversão'!$A$5:$I$13,3,FALSE)*L22+VLOOKUP($M$10,'AP.8. Fatores de conversão'!$A$5:$I$13,3,FALSE)*M22+VLOOKUP($N$10,'AP.8. Fatores de conversão'!$A$5:$I$13,3,FALSE)*N22</f>
        <v>0</v>
      </c>
      <c r="R22" s="84">
        <f>+VLOOKUP($J$10,'AP.8. Fatores de conversão'!$A$5:$I$13,6,FALSE)*J22+VLOOKUP($K$10,'AP.8. Fatores de conversão'!$A$5:$I$13,6,FALSE)*K22+VLOOKUP($L$10,'AP.8. Fatores de conversão'!$A$5:$I$13,6,FALSE)*L22+VLOOKUP($M$10,'AP.8. Fatores de conversão'!$A$5:$I$13,6,FALSE)*M22+VLOOKUP($N$10,'AP.8. Fatores de conversão'!$A$5:$I$13,6,FALSE)*N22</f>
        <v>0</v>
      </c>
      <c r="S22" s="83">
        <f>IF('1. Identificação Ben. Oper.'!$D$48=0,0,R22/'1. Identificação Ben. Oper.'!$D$48)</f>
        <v>0</v>
      </c>
      <c r="T22" s="84">
        <f>(VLOOKUP($J$10,'AP.8. Fatores de conversão'!$A$5:$I$13,9,FALSE)*J22+VLOOKUP($K$10,'AP.8. Fatores de conversão'!$A$5:$I$13,9,FALSE)*K22+VLOOKUP($L$10,'AP.8. Fatores de conversão'!$A$5:$I$13,9,FALSE)*L22+VLOOKUP($M$10,'AP.8. Fatores de conversão'!$A$5:$I$13,9,FALSE)*M22+VLOOKUP($N$10,'AP.8. Fatores de conversão'!$A$5:$I$13,9,FALSE)*N22)/1000</f>
        <v>0</v>
      </c>
      <c r="U22" s="275"/>
      <c r="V22" s="275"/>
      <c r="W22" s="365"/>
      <c r="X22" s="85">
        <f>IF(OR(V22="",V22=0),0,IF(OR(W22="",W22=0),0,I22+1))</f>
        <v>0</v>
      </c>
      <c r="Y22" s="316"/>
      <c r="Z22" s="366"/>
      <c r="AA22" s="88" t="s">
        <v>111</v>
      </c>
      <c r="AB22" s="82">
        <f t="shared" si="5"/>
        <v>0</v>
      </c>
      <c r="AC22" s="88" t="s">
        <v>111</v>
      </c>
      <c r="AD22" s="308">
        <v>0</v>
      </c>
      <c r="AE22" s="86">
        <f>IF(P22=0,0,(Y22+Z22)/P22)</f>
        <v>0</v>
      </c>
      <c r="AF22" s="1289"/>
      <c r="AG22" s="1290"/>
      <c r="AH22" s="1290"/>
      <c r="AI22" s="1291"/>
      <c r="AJ22" s="1292"/>
      <c r="AK22" s="1293"/>
      <c r="AL22" s="1294"/>
      <c r="AM22" s="1295"/>
      <c r="AN22" s="1398" t="str">
        <f>IF(D22="","",IF(OR(AF22="",AG22="",AH22="",AI22=""),"  P.f. preencha o período de execução da medida",""))</f>
        <v/>
      </c>
      <c r="AO22" s="11"/>
      <c r="AP22" s="11"/>
      <c r="AQ22" s="11"/>
      <c r="AR22" s="11"/>
      <c r="AS22" s="11"/>
      <c r="AT22" s="11"/>
      <c r="AV22" s="12"/>
      <c r="AZ22" s="11"/>
      <c r="BA22" s="11"/>
      <c r="BB22" s="87"/>
      <c r="BC22" s="67"/>
      <c r="BD22" s="67"/>
      <c r="BE22" s="67"/>
      <c r="BF22" s="11"/>
      <c r="BG22" s="11"/>
    </row>
    <row r="23" spans="2:59" ht="30" customHeight="1" thickBot="1" x14ac:dyDescent="0.3">
      <c r="B23" s="15"/>
      <c r="C23" s="89">
        <v>10</v>
      </c>
      <c r="D23" s="281"/>
      <c r="E23" s="358"/>
      <c r="F23" s="371"/>
      <c r="G23" s="706"/>
      <c r="H23" s="360"/>
      <c r="I23" s="711"/>
      <c r="J23" s="363"/>
      <c r="K23" s="364"/>
      <c r="L23" s="364"/>
      <c r="M23" s="364"/>
      <c r="N23" s="364"/>
      <c r="O23" s="90">
        <f t="shared" si="4"/>
        <v>0</v>
      </c>
      <c r="P23" s="1152">
        <f>+SUMPRODUCT('1. Identificação Ben. Oper.'!$D$50:$H$50,J23:N23)</f>
        <v>0</v>
      </c>
      <c r="Q23" s="1237">
        <f>+VLOOKUP($J$10,'AP.8. Fatores de conversão'!$A$5:$I$13,3,FALSE)*J23+VLOOKUP($K$10,'AP.8. Fatores de conversão'!$A$5:$I$13,3,FALSE)*K23+VLOOKUP($L$10,'AP.8. Fatores de conversão'!$A$5:$I$13,3,FALSE)*L23+VLOOKUP($M$10,'AP.8. Fatores de conversão'!$A$5:$I$13,3,FALSE)*M23+VLOOKUP($N$10,'AP.8. Fatores de conversão'!$A$5:$I$13,3,FALSE)*N23</f>
        <v>0</v>
      </c>
      <c r="R23" s="1237">
        <f>+VLOOKUP($J$10,'AP.8. Fatores de conversão'!$A$5:$I$13,6,FALSE)*J23+VLOOKUP($K$10,'AP.8. Fatores de conversão'!$A$5:$I$13,6,FALSE)*K23+VLOOKUP($L$10,'AP.8. Fatores de conversão'!$A$5:$I$13,6,FALSE)*L23+VLOOKUP($M$10,'AP.8. Fatores de conversão'!$A$5:$I$13,6,FALSE)*M23+VLOOKUP($N$10,'AP.8. Fatores de conversão'!$A$5:$I$13,6,FALSE)*N23</f>
        <v>0</v>
      </c>
      <c r="S23" s="83">
        <f>IF('1. Identificação Ben. Oper.'!$D$48=0,0,R23/'1. Identificação Ben. Oper.'!$D$48)</f>
        <v>0</v>
      </c>
      <c r="T23" s="1237">
        <f>(VLOOKUP($J$10,'AP.8. Fatores de conversão'!$A$5:$I$13,9,FALSE)*J23+VLOOKUP($K$10,'AP.8. Fatores de conversão'!$A$5:$I$13,9,FALSE)*K23+VLOOKUP($L$10,'AP.8. Fatores de conversão'!$A$5:$I$13,9,FALSE)*L23+VLOOKUP($M$10,'AP.8. Fatores de conversão'!$A$5:$I$13,9,FALSE)*M23+VLOOKUP($N$10,'AP.8. Fatores de conversão'!$A$5:$I$13,9,FALSE)*N23)/1000</f>
        <v>0</v>
      </c>
      <c r="U23" s="282"/>
      <c r="V23" s="282"/>
      <c r="W23" s="1238"/>
      <c r="X23" s="1239">
        <f>IF(OR(V23="",V23=0),0,IF(OR(W23="",W23=0),0,I23+1))</f>
        <v>0</v>
      </c>
      <c r="Y23" s="367"/>
      <c r="Z23" s="368"/>
      <c r="AA23" s="1240" t="s">
        <v>111</v>
      </c>
      <c r="AB23" s="1152">
        <f t="shared" si="5"/>
        <v>0</v>
      </c>
      <c r="AC23" s="1240" t="s">
        <v>111</v>
      </c>
      <c r="AD23" s="1166">
        <v>0</v>
      </c>
      <c r="AE23" s="1241">
        <f>IF(P23=0,0,(Y23+Z23)/P23)</f>
        <v>0</v>
      </c>
      <c r="AF23" s="1296"/>
      <c r="AG23" s="1297"/>
      <c r="AH23" s="1297"/>
      <c r="AI23" s="1298"/>
      <c r="AJ23" s="1299"/>
      <c r="AK23" s="1300"/>
      <c r="AL23" s="1301"/>
      <c r="AM23" s="1302"/>
      <c r="AN23" s="1398" t="str">
        <f>IF(D23="","",IF(OR(AF23="",AG23="",AH23="",AI23=""),"  P.f. preencha o período de execução da medida",""))</f>
        <v/>
      </c>
      <c r="AO23" s="11"/>
      <c r="AP23" s="11"/>
      <c r="AQ23" s="11"/>
      <c r="AR23" s="11"/>
      <c r="AS23" s="11"/>
      <c r="AT23" s="11"/>
      <c r="AV23" s="253"/>
      <c r="AZ23" s="11"/>
      <c r="BA23" s="11"/>
      <c r="BB23" s="87"/>
      <c r="BC23" s="67"/>
      <c r="BD23" s="67"/>
      <c r="BE23" s="67"/>
      <c r="BF23" s="11"/>
      <c r="BG23" s="11"/>
    </row>
    <row r="24" spans="2:59" ht="42" customHeight="1" thickBot="1" x14ac:dyDescent="0.3">
      <c r="B24" s="15"/>
      <c r="C24" s="1642" t="s">
        <v>618</v>
      </c>
      <c r="D24" s="1643"/>
      <c r="E24" s="1643"/>
      <c r="F24" s="1643"/>
      <c r="G24" s="1175"/>
      <c r="H24" s="1176"/>
      <c r="I24" s="1176"/>
      <c r="J24" s="1317"/>
      <c r="K24" s="1317"/>
      <c r="L24" s="1317"/>
      <c r="M24" s="1317"/>
      <c r="N24" s="1317"/>
      <c r="O24" s="1177"/>
      <c r="P24" s="1179"/>
      <c r="Q24" s="1178"/>
      <c r="R24" s="1178"/>
      <c r="S24" s="1181"/>
      <c r="T24" s="1178"/>
      <c r="U24" s="1287"/>
      <c r="V24" s="1287"/>
      <c r="W24" s="1318"/>
      <c r="X24" s="1183"/>
      <c r="Y24" s="1287"/>
      <c r="Z24" s="1287"/>
      <c r="AA24" s="1184"/>
      <c r="AB24" s="1179"/>
      <c r="AC24" s="1184"/>
      <c r="AD24" s="1179"/>
      <c r="AE24" s="1185"/>
      <c r="AF24" s="1185"/>
      <c r="AG24" s="1185"/>
      <c r="AH24" s="1185"/>
      <c r="AI24" s="1185"/>
      <c r="AJ24" s="1186"/>
      <c r="AK24" s="1186"/>
      <c r="AL24" s="1186"/>
      <c r="AM24" s="1187"/>
      <c r="AN24" s="1398"/>
      <c r="AO24" s="11"/>
      <c r="AP24" s="11"/>
      <c r="AQ24" s="11"/>
      <c r="AR24" s="11"/>
      <c r="AS24" s="11"/>
      <c r="AT24" s="11"/>
      <c r="AV24" s="253"/>
      <c r="AZ24" s="11"/>
      <c r="BA24" s="11"/>
      <c r="BB24" s="87"/>
      <c r="BC24" s="67"/>
      <c r="BD24" s="67"/>
      <c r="BE24" s="67"/>
      <c r="BF24" s="11"/>
      <c r="BG24" s="11"/>
    </row>
    <row r="25" spans="2:59" ht="36.75" customHeight="1" thickBot="1" x14ac:dyDescent="0.3">
      <c r="B25" s="15"/>
      <c r="C25" s="1198" t="s">
        <v>619</v>
      </c>
      <c r="D25" s="1583" t="s">
        <v>10</v>
      </c>
      <c r="E25" s="1584"/>
      <c r="F25" s="1199" t="s">
        <v>620</v>
      </c>
      <c r="G25" s="1581" t="s">
        <v>445</v>
      </c>
      <c r="H25" s="1581"/>
      <c r="I25" s="1666"/>
      <c r="J25" s="1317"/>
      <c r="K25" s="1317"/>
      <c r="L25" s="1317"/>
      <c r="M25" s="1317"/>
      <c r="N25" s="1317"/>
      <c r="O25" s="1177"/>
      <c r="P25" s="1179"/>
      <c r="Q25" s="1178"/>
      <c r="R25" s="1178"/>
      <c r="S25" s="1181"/>
      <c r="T25" s="1178"/>
      <c r="U25" s="1287"/>
      <c r="V25" s="1287"/>
      <c r="W25" s="1318"/>
      <c r="X25" s="1183"/>
      <c r="Y25" s="1287"/>
      <c r="Z25" s="1287"/>
      <c r="AA25" s="1184"/>
      <c r="AB25" s="1179"/>
      <c r="AC25" s="1184"/>
      <c r="AD25" s="1179"/>
      <c r="AE25" s="1202" t="s">
        <v>621</v>
      </c>
      <c r="AF25" s="1185"/>
      <c r="AG25" s="1185"/>
      <c r="AH25" s="1185"/>
      <c r="AI25" s="1185"/>
      <c r="AJ25" s="1186"/>
      <c r="AK25" s="1186"/>
      <c r="AL25" s="1186"/>
      <c r="AM25" s="1187"/>
      <c r="AN25" s="1398"/>
      <c r="AO25" s="11"/>
      <c r="AP25" s="11"/>
      <c r="AQ25" s="11"/>
      <c r="AR25" s="11"/>
      <c r="AS25" s="11"/>
      <c r="AT25" s="11"/>
      <c r="AV25" s="253"/>
      <c r="AZ25" s="11"/>
      <c r="BA25" s="11"/>
      <c r="BB25" s="87"/>
      <c r="BC25" s="67"/>
      <c r="BD25" s="67"/>
      <c r="BE25" s="67"/>
      <c r="BF25" s="11"/>
      <c r="BG25" s="11"/>
    </row>
    <row r="26" spans="2:59" ht="30" customHeight="1" x14ac:dyDescent="0.25">
      <c r="B26" s="15"/>
      <c r="C26" s="1639">
        <f>C16</f>
        <v>4</v>
      </c>
      <c r="D26" s="1633" t="str">
        <f>IF(D16="","",D16)</f>
        <v/>
      </c>
      <c r="E26" s="1634"/>
      <c r="F26" s="1203"/>
      <c r="G26" s="1612" t="str">
        <f>IF(D26="","",'11. Resumo e Forma de Financ.'!C42)</f>
        <v/>
      </c>
      <c r="H26" s="1613"/>
      <c r="I26" s="1614"/>
      <c r="J26" s="1654"/>
      <c r="K26" s="1655"/>
      <c r="L26" s="1655"/>
      <c r="M26" s="1655"/>
      <c r="N26" s="1655"/>
      <c r="O26" s="1655"/>
      <c r="P26" s="1655"/>
      <c r="Q26" s="1655"/>
      <c r="R26" s="1655"/>
      <c r="S26" s="1655"/>
      <c r="T26" s="1655"/>
      <c r="U26" s="1655"/>
      <c r="V26" s="1655"/>
      <c r="W26" s="1655"/>
      <c r="X26" s="1656"/>
      <c r="Y26" s="1150"/>
      <c r="Z26" s="1210"/>
      <c r="AA26" s="1663" t="str">
        <f>IF(AA16="","",IF(AND(F26="",F27="",F28=""),"",AA16))</f>
        <v/>
      </c>
      <c r="AB26" s="1151" t="str">
        <f>IF(F26="","",IF(Y26="","",IF(SUM($Y$26:$Y$28)&lt;$AA$26,Y26+Z26,$AA$16*AE26+(Z26/Y26)*$AA$16*AE26)))</f>
        <v/>
      </c>
      <c r="AC26" s="1207" t="str">
        <f>IF(Y26="","-",IF(AB26="","",((Y26+Z26)-AB26)))</f>
        <v>-</v>
      </c>
      <c r="AD26" s="1151">
        <v>0</v>
      </c>
      <c r="AE26" s="1167" t="str">
        <f>IF(F26="","",IF(Y26="","",(Y26+Z26)/SUM($Y$26:$Z$28)))</f>
        <v/>
      </c>
      <c r="AF26" s="1303"/>
      <c r="AG26" s="1304"/>
      <c r="AH26" s="1304"/>
      <c r="AI26" s="1305"/>
      <c r="AJ26" s="1306"/>
      <c r="AK26" s="1307"/>
      <c r="AL26" s="1308"/>
      <c r="AM26" s="1309"/>
      <c r="AN26" s="1398" t="str">
        <f t="shared" ref="AN26:AN34" si="6">IF(D26="","",IF(OR(AF26="",AG26="",AH26="",AI26=""),"  P.f. preencha o período de execução da medida",""))</f>
        <v/>
      </c>
      <c r="AO26" s="11"/>
      <c r="AP26" s="11"/>
      <c r="AQ26" s="11"/>
      <c r="AR26" s="11"/>
      <c r="AS26" s="11"/>
      <c r="AT26" s="11"/>
      <c r="AV26" s="253"/>
      <c r="AZ26" s="11"/>
      <c r="BA26" s="11"/>
      <c r="BB26" s="87"/>
      <c r="BC26" s="67"/>
      <c r="BD26" s="67"/>
      <c r="BE26" s="67"/>
      <c r="BF26" s="11"/>
      <c r="BG26" s="11"/>
    </row>
    <row r="27" spans="2:59" ht="30" customHeight="1" x14ac:dyDescent="0.25">
      <c r="B27" s="15"/>
      <c r="C27" s="1640"/>
      <c r="D27" s="1635"/>
      <c r="E27" s="1636"/>
      <c r="F27" s="279"/>
      <c r="G27" s="1615" t="str">
        <f>IF(D26="","",'11. Resumo e Forma de Financ.'!C44)</f>
        <v/>
      </c>
      <c r="H27" s="1616"/>
      <c r="I27" s="1617"/>
      <c r="J27" s="1657"/>
      <c r="K27" s="1658"/>
      <c r="L27" s="1658"/>
      <c r="M27" s="1658"/>
      <c r="N27" s="1658"/>
      <c r="O27" s="1658"/>
      <c r="P27" s="1658"/>
      <c r="Q27" s="1658"/>
      <c r="R27" s="1658"/>
      <c r="S27" s="1658"/>
      <c r="T27" s="1658"/>
      <c r="U27" s="1658"/>
      <c r="V27" s="1658"/>
      <c r="W27" s="1658"/>
      <c r="X27" s="1659"/>
      <c r="Y27" s="316"/>
      <c r="Z27" s="275"/>
      <c r="AA27" s="1664"/>
      <c r="AB27" s="82" t="str">
        <f>IF(F27="","",IF(Y27="","",IF(SUM($Y$26:$Y$28)&lt;$AA$26,Y27+Z27,$AA$16*AE27+(Z27/Y27)*$AA$16*AE27)))</f>
        <v/>
      </c>
      <c r="AC27" s="1208" t="str">
        <f t="shared" ref="AC27:AC28" si="7">IF(Y27="","-",IF(AB27="","",((Y27+Z27)-AB27)))</f>
        <v>-</v>
      </c>
      <c r="AD27" s="82">
        <v>0</v>
      </c>
      <c r="AE27" s="1211" t="str">
        <f>IF(F27="","",IF(Y27="","",(Y27+Z27)/SUM($Y$26:$Z$28)))</f>
        <v/>
      </c>
      <c r="AF27" s="1289"/>
      <c r="AG27" s="1290"/>
      <c r="AH27" s="1290"/>
      <c r="AI27" s="1291"/>
      <c r="AJ27" s="1292"/>
      <c r="AK27" s="1293"/>
      <c r="AL27" s="1294"/>
      <c r="AM27" s="1295"/>
      <c r="AN27" s="1398" t="str">
        <f t="shared" si="6"/>
        <v/>
      </c>
      <c r="AO27" s="11"/>
      <c r="AP27" s="11"/>
      <c r="AQ27" s="11"/>
      <c r="AR27" s="11"/>
      <c r="AS27" s="11"/>
      <c r="AT27" s="11"/>
      <c r="AV27" s="253"/>
      <c r="AZ27" s="11"/>
      <c r="BA27" s="11"/>
      <c r="BB27" s="87"/>
      <c r="BC27" s="67"/>
      <c r="BD27" s="67"/>
      <c r="BE27" s="67"/>
      <c r="BF27" s="11"/>
      <c r="BG27" s="11"/>
    </row>
    <row r="28" spans="2:59" ht="30" customHeight="1" thickBot="1" x14ac:dyDescent="0.3">
      <c r="B28" s="15"/>
      <c r="C28" s="1641"/>
      <c r="D28" s="1637"/>
      <c r="E28" s="1638"/>
      <c r="F28" s="281"/>
      <c r="G28" s="1618" t="str">
        <f>IF(D26="","",'11. Resumo e Forma de Financ.'!C41)</f>
        <v/>
      </c>
      <c r="H28" s="1619"/>
      <c r="I28" s="1620"/>
      <c r="J28" s="1657"/>
      <c r="K28" s="1658"/>
      <c r="L28" s="1658"/>
      <c r="M28" s="1658"/>
      <c r="N28" s="1658"/>
      <c r="O28" s="1658"/>
      <c r="P28" s="1658"/>
      <c r="Q28" s="1658"/>
      <c r="R28" s="1658"/>
      <c r="S28" s="1658"/>
      <c r="T28" s="1658"/>
      <c r="U28" s="1658"/>
      <c r="V28" s="1658"/>
      <c r="W28" s="1658"/>
      <c r="X28" s="1659"/>
      <c r="Y28" s="367"/>
      <c r="Z28" s="282"/>
      <c r="AA28" s="1665"/>
      <c r="AB28" s="1152" t="str">
        <f>IF(F28="","",IF(Y28="","",IF(SUM($Y$26:$Y$28)&lt;$AA$26,Y28+Z28,$AA$16*AE28+(Z28/Y28)*$AA$16*AE28)))</f>
        <v/>
      </c>
      <c r="AC28" s="1209" t="str">
        <f t="shared" si="7"/>
        <v>-</v>
      </c>
      <c r="AD28" s="1152">
        <v>0</v>
      </c>
      <c r="AE28" s="1212" t="str">
        <f>IF(F28="","",IF(Y28="","",(Y28+Z28)/SUM($Y$26:$Z$28)))</f>
        <v/>
      </c>
      <c r="AF28" s="1310"/>
      <c r="AG28" s="1311"/>
      <c r="AH28" s="1311"/>
      <c r="AI28" s="1312"/>
      <c r="AJ28" s="1313"/>
      <c r="AK28" s="1314"/>
      <c r="AL28" s="1315"/>
      <c r="AM28" s="1316"/>
      <c r="AN28" s="1398" t="str">
        <f t="shared" si="6"/>
        <v/>
      </c>
      <c r="AO28" s="11"/>
      <c r="AP28" s="11"/>
      <c r="AQ28" s="11"/>
      <c r="AR28" s="11"/>
      <c r="AS28" s="11"/>
      <c r="AT28" s="11"/>
      <c r="AV28" s="253"/>
      <c r="AZ28" s="11"/>
      <c r="BA28" s="11"/>
      <c r="BB28" s="87"/>
      <c r="BC28" s="67"/>
      <c r="BD28" s="67"/>
      <c r="BE28" s="67"/>
      <c r="BF28" s="11"/>
      <c r="BG28" s="11"/>
    </row>
    <row r="29" spans="2:59" ht="30" customHeight="1" x14ac:dyDescent="0.25">
      <c r="B29" s="15"/>
      <c r="C29" s="1639">
        <f>C17</f>
        <v>5</v>
      </c>
      <c r="D29" s="1633" t="str">
        <f>IF(D17="","",D17)</f>
        <v/>
      </c>
      <c r="E29" s="1634"/>
      <c r="F29" s="1203"/>
      <c r="G29" s="1612" t="str">
        <f>IF(D29="","",'11. Resumo e Forma de Financ.'!C42)</f>
        <v/>
      </c>
      <c r="H29" s="1613"/>
      <c r="I29" s="1614"/>
      <c r="J29" s="1657"/>
      <c r="K29" s="1658"/>
      <c r="L29" s="1658"/>
      <c r="M29" s="1658"/>
      <c r="N29" s="1658"/>
      <c r="O29" s="1658"/>
      <c r="P29" s="1658"/>
      <c r="Q29" s="1658"/>
      <c r="R29" s="1658"/>
      <c r="S29" s="1658"/>
      <c r="T29" s="1658"/>
      <c r="U29" s="1658"/>
      <c r="V29" s="1658"/>
      <c r="W29" s="1658"/>
      <c r="X29" s="1659"/>
      <c r="Y29" s="1150"/>
      <c r="Z29" s="1210"/>
      <c r="AA29" s="1663" t="str">
        <f>IF(AA17="","",IF(AND(F29="",F30="",F31=""),"",AA17))</f>
        <v/>
      </c>
      <c r="AB29" s="1151" t="str">
        <f>IF(F29="","",IF(Y29="","",IF(SUM($Y$29:$Y$31)&lt;$AA$29,Y29+Z29,$AA$17*AE29+(Z29/Y29)*$AA$17*AE29)))</f>
        <v/>
      </c>
      <c r="AC29" s="1207" t="str">
        <f>IF(Y29="","-",IF(AB29="","",((Y29+Z29)-AB29)))</f>
        <v>-</v>
      </c>
      <c r="AD29" s="1151">
        <v>0</v>
      </c>
      <c r="AE29" s="1167" t="str">
        <f>IF(F29="","",IF(Y29="","",(Y29+Z29)/SUM($Y$29:$Z$31)))</f>
        <v/>
      </c>
      <c r="AF29" s="1303"/>
      <c r="AG29" s="1304"/>
      <c r="AH29" s="1304"/>
      <c r="AI29" s="1305"/>
      <c r="AJ29" s="1306"/>
      <c r="AK29" s="1307"/>
      <c r="AL29" s="1308"/>
      <c r="AM29" s="1309"/>
      <c r="AN29" s="1398" t="str">
        <f t="shared" si="6"/>
        <v/>
      </c>
      <c r="AO29" s="11"/>
      <c r="AP29" s="11"/>
      <c r="AQ29" s="11"/>
      <c r="AR29" s="11"/>
      <c r="AS29" s="11"/>
      <c r="AT29" s="11"/>
      <c r="AV29" s="253"/>
      <c r="AZ29" s="11"/>
      <c r="BA29" s="11"/>
      <c r="BB29" s="87"/>
      <c r="BC29" s="67"/>
      <c r="BD29" s="67"/>
      <c r="BE29" s="67"/>
      <c r="BF29" s="11"/>
      <c r="BG29" s="11"/>
    </row>
    <row r="30" spans="2:59" ht="30" customHeight="1" x14ac:dyDescent="0.25">
      <c r="B30" s="15"/>
      <c r="C30" s="1640"/>
      <c r="D30" s="1635"/>
      <c r="E30" s="1636"/>
      <c r="F30" s="279"/>
      <c r="G30" s="1615" t="str">
        <f>IF(D29="","",'11. Resumo e Forma de Financ.'!C44)</f>
        <v/>
      </c>
      <c r="H30" s="1616"/>
      <c r="I30" s="1617"/>
      <c r="J30" s="1657"/>
      <c r="K30" s="1658"/>
      <c r="L30" s="1658"/>
      <c r="M30" s="1658"/>
      <c r="N30" s="1658"/>
      <c r="O30" s="1658"/>
      <c r="P30" s="1658"/>
      <c r="Q30" s="1658"/>
      <c r="R30" s="1658"/>
      <c r="S30" s="1658"/>
      <c r="T30" s="1658"/>
      <c r="U30" s="1658"/>
      <c r="V30" s="1658"/>
      <c r="W30" s="1658"/>
      <c r="X30" s="1659"/>
      <c r="Y30" s="316"/>
      <c r="Z30" s="275"/>
      <c r="AA30" s="1664"/>
      <c r="AB30" s="82" t="str">
        <f>IF(F30="","",IF(Y30="","",IF(SUM($Y$29:$Y$31)&lt;$AA$29,Y30+Z30,$AA$17*AE30+(Z30/Y30)*$AA$17*AE30)))</f>
        <v/>
      </c>
      <c r="AC30" s="1208" t="str">
        <f t="shared" ref="AC30:AC31" si="8">IF(Y30="","-",IF(AB30="","",((Y30+Z30)-AB30)))</f>
        <v>-</v>
      </c>
      <c r="AD30" s="82">
        <v>0</v>
      </c>
      <c r="AE30" s="1211" t="str">
        <f>IF(F30="","",IF(Y30="","",(Y30+Z30)/SUM($Y$29:$Z$31)))</f>
        <v/>
      </c>
      <c r="AF30" s="1289"/>
      <c r="AG30" s="1290"/>
      <c r="AH30" s="1290"/>
      <c r="AI30" s="1291"/>
      <c r="AJ30" s="1292"/>
      <c r="AK30" s="1293"/>
      <c r="AL30" s="1294"/>
      <c r="AM30" s="1295"/>
      <c r="AN30" s="1398" t="str">
        <f t="shared" si="6"/>
        <v/>
      </c>
      <c r="AO30" s="11"/>
      <c r="AP30" s="11"/>
      <c r="AQ30" s="11"/>
      <c r="AR30" s="11"/>
      <c r="AS30" s="11"/>
      <c r="AT30" s="11"/>
      <c r="AV30" s="253"/>
      <c r="AZ30" s="11"/>
      <c r="BA30" s="11"/>
      <c r="BB30" s="87"/>
      <c r="BC30" s="67"/>
      <c r="BD30" s="67"/>
      <c r="BE30" s="67"/>
      <c r="BF30" s="11"/>
      <c r="BG30" s="11"/>
    </row>
    <row r="31" spans="2:59" ht="30" customHeight="1" thickBot="1" x14ac:dyDescent="0.3">
      <c r="B31" s="15"/>
      <c r="C31" s="1641"/>
      <c r="D31" s="1637"/>
      <c r="E31" s="1638"/>
      <c r="F31" s="281"/>
      <c r="G31" s="1618" t="str">
        <f>IF(D29="","",'11. Resumo e Forma de Financ.'!C41)</f>
        <v/>
      </c>
      <c r="H31" s="1619"/>
      <c r="I31" s="1620"/>
      <c r="J31" s="1657"/>
      <c r="K31" s="1658"/>
      <c r="L31" s="1658"/>
      <c r="M31" s="1658"/>
      <c r="N31" s="1658"/>
      <c r="O31" s="1658"/>
      <c r="P31" s="1658"/>
      <c r="Q31" s="1658"/>
      <c r="R31" s="1658"/>
      <c r="S31" s="1658"/>
      <c r="T31" s="1658"/>
      <c r="U31" s="1658"/>
      <c r="V31" s="1658"/>
      <c r="W31" s="1658"/>
      <c r="X31" s="1659"/>
      <c r="Y31" s="367"/>
      <c r="Z31" s="282"/>
      <c r="AA31" s="1665"/>
      <c r="AB31" s="1152" t="str">
        <f>IF(F31="","",IF(Y31="","",IF(SUM($Y$29:$Y$31)&lt;$AA$29,Y31+Z31,$AA$17*AE31+(Z31/Y31)*$AA$17*AE31)))</f>
        <v/>
      </c>
      <c r="AC31" s="1209" t="str">
        <f t="shared" si="8"/>
        <v>-</v>
      </c>
      <c r="AD31" s="1152">
        <v>0</v>
      </c>
      <c r="AE31" s="1212" t="str">
        <f>IF(F31="","",IF(Y31="","",(Y31+Z31)/SUM($Y$29:$Z$31)))</f>
        <v/>
      </c>
      <c r="AF31" s="1310"/>
      <c r="AG31" s="1311"/>
      <c r="AH31" s="1311"/>
      <c r="AI31" s="1312"/>
      <c r="AJ31" s="1313"/>
      <c r="AK31" s="1314"/>
      <c r="AL31" s="1315"/>
      <c r="AM31" s="1316"/>
      <c r="AN31" s="1398" t="str">
        <f t="shared" si="6"/>
        <v/>
      </c>
      <c r="AO31" s="11"/>
      <c r="AP31" s="11"/>
      <c r="AQ31" s="11"/>
      <c r="AR31" s="11"/>
      <c r="AS31" s="11"/>
      <c r="AT31" s="11"/>
      <c r="AV31" s="253"/>
      <c r="AZ31" s="11"/>
      <c r="BA31" s="11"/>
      <c r="BB31" s="87"/>
      <c r="BC31" s="67"/>
      <c r="BD31" s="67"/>
      <c r="BE31" s="67"/>
      <c r="BF31" s="11"/>
      <c r="BG31" s="11"/>
    </row>
    <row r="32" spans="2:59" ht="30" customHeight="1" x14ac:dyDescent="0.25">
      <c r="B32" s="15"/>
      <c r="C32" s="1639">
        <f>C18</f>
        <v>6</v>
      </c>
      <c r="D32" s="1633" t="str">
        <f>IF(D18="","",D18)</f>
        <v/>
      </c>
      <c r="E32" s="1634"/>
      <c r="F32" s="1203"/>
      <c r="G32" s="1612" t="str">
        <f>IF(D32="","",'11. Resumo e Forma de Financ.'!C42)</f>
        <v/>
      </c>
      <c r="H32" s="1613"/>
      <c r="I32" s="1614"/>
      <c r="J32" s="1657"/>
      <c r="K32" s="1658"/>
      <c r="L32" s="1658"/>
      <c r="M32" s="1658"/>
      <c r="N32" s="1658"/>
      <c r="O32" s="1658"/>
      <c r="P32" s="1658"/>
      <c r="Q32" s="1658"/>
      <c r="R32" s="1658"/>
      <c r="S32" s="1658"/>
      <c r="T32" s="1658"/>
      <c r="U32" s="1658"/>
      <c r="V32" s="1658"/>
      <c r="W32" s="1658"/>
      <c r="X32" s="1659"/>
      <c r="Y32" s="1150"/>
      <c r="Z32" s="1210"/>
      <c r="AA32" s="1663" t="str">
        <f>IF(AA18="","",IF(AND(F32="",F33="",F34=""),"",AA18))</f>
        <v/>
      </c>
      <c r="AB32" s="1151" t="str">
        <f>IF(F32="","",IF(Y32="","",IF(SUM($Y$32:$Y$34)&lt;$AA$32,Y32+Z32,$AA$18*AE32+(Z32/Y32)*$AA$18*AE32)))</f>
        <v/>
      </c>
      <c r="AC32" s="1207" t="str">
        <f>IF(Y32="","-",IF(AB32="","",((Y32+Z32)-AB32)))</f>
        <v>-</v>
      </c>
      <c r="AD32" s="1151">
        <v>0</v>
      </c>
      <c r="AE32" s="1167" t="str">
        <f>IF(F32="","",IF(Y32="","",(Y32+Z32)/SUM($Y$32:$Z$34)))</f>
        <v/>
      </c>
      <c r="AF32" s="1303"/>
      <c r="AG32" s="1304"/>
      <c r="AH32" s="1304"/>
      <c r="AI32" s="1305"/>
      <c r="AJ32" s="1306"/>
      <c r="AK32" s="1307"/>
      <c r="AL32" s="1308"/>
      <c r="AM32" s="1309"/>
      <c r="AN32" s="1398" t="str">
        <f t="shared" si="6"/>
        <v/>
      </c>
      <c r="AO32" s="11"/>
      <c r="AP32" s="11"/>
      <c r="AQ32" s="11"/>
      <c r="AR32" s="11"/>
      <c r="AS32" s="11"/>
      <c r="AT32" s="11"/>
      <c r="AV32" s="253"/>
      <c r="AZ32" s="11"/>
      <c r="BA32" s="11"/>
      <c r="BB32" s="87"/>
      <c r="BC32" s="67"/>
      <c r="BD32" s="67"/>
      <c r="BE32" s="67"/>
      <c r="BF32" s="11"/>
      <c r="BG32" s="11"/>
    </row>
    <row r="33" spans="2:60" ht="30" customHeight="1" x14ac:dyDescent="0.25">
      <c r="B33" s="15"/>
      <c r="C33" s="1640"/>
      <c r="D33" s="1635"/>
      <c r="E33" s="1636"/>
      <c r="F33" s="279"/>
      <c r="G33" s="1615" t="str">
        <f>IF(D32="","",'11. Resumo e Forma de Financ.'!C44)</f>
        <v/>
      </c>
      <c r="H33" s="1616"/>
      <c r="I33" s="1617"/>
      <c r="J33" s="1657"/>
      <c r="K33" s="1658"/>
      <c r="L33" s="1658"/>
      <c r="M33" s="1658"/>
      <c r="N33" s="1658"/>
      <c r="O33" s="1658"/>
      <c r="P33" s="1658"/>
      <c r="Q33" s="1658"/>
      <c r="R33" s="1658"/>
      <c r="S33" s="1658"/>
      <c r="T33" s="1658"/>
      <c r="U33" s="1658"/>
      <c r="V33" s="1658"/>
      <c r="W33" s="1658"/>
      <c r="X33" s="1659"/>
      <c r="Y33" s="316"/>
      <c r="Z33" s="275"/>
      <c r="AA33" s="1664"/>
      <c r="AB33" s="82" t="str">
        <f>IF(F33="","",IF(Y33="","",IF(SUM($Y$32:$Y$34)&lt;$AA$32,Y33+Z33,$AA$18*AE33+(Z33/Y33)*$AA$18*AE33)))</f>
        <v/>
      </c>
      <c r="AC33" s="1208" t="str">
        <f t="shared" ref="AC33:AC34" si="9">IF(Y33="","-",IF(AB33="","",((Y33+Z33)-AB33)))</f>
        <v>-</v>
      </c>
      <c r="AD33" s="82">
        <v>0</v>
      </c>
      <c r="AE33" s="1211" t="str">
        <f>IF(F33="","",IF(Y33="","",(Y33+Z33)/SUM($Y$32:$Z$34)))</f>
        <v/>
      </c>
      <c r="AF33" s="1289"/>
      <c r="AG33" s="1290"/>
      <c r="AH33" s="1290"/>
      <c r="AI33" s="1291"/>
      <c r="AJ33" s="1292"/>
      <c r="AK33" s="1293"/>
      <c r="AL33" s="1294"/>
      <c r="AM33" s="1295"/>
      <c r="AN33" s="1398" t="str">
        <f t="shared" si="6"/>
        <v/>
      </c>
      <c r="AO33" s="11"/>
      <c r="AP33" s="11"/>
      <c r="AQ33" s="11"/>
      <c r="AR33" s="11"/>
      <c r="AS33" s="11"/>
      <c r="AT33" s="11"/>
      <c r="AV33" s="253"/>
      <c r="AZ33" s="11"/>
      <c r="BA33" s="11"/>
      <c r="BB33" s="87"/>
      <c r="BC33" s="67"/>
      <c r="BD33" s="67"/>
      <c r="BE33" s="67"/>
      <c r="BF33" s="11"/>
      <c r="BG33" s="11"/>
    </row>
    <row r="34" spans="2:60" ht="30" customHeight="1" thickBot="1" x14ac:dyDescent="0.3">
      <c r="B34" s="15"/>
      <c r="C34" s="1641"/>
      <c r="D34" s="1637"/>
      <c r="E34" s="1638"/>
      <c r="F34" s="281"/>
      <c r="G34" s="1618" t="str">
        <f>IF(D32="","",'11. Resumo e Forma de Financ.'!C41)</f>
        <v/>
      </c>
      <c r="H34" s="1619"/>
      <c r="I34" s="1620"/>
      <c r="J34" s="1660"/>
      <c r="K34" s="1661"/>
      <c r="L34" s="1661"/>
      <c r="M34" s="1661"/>
      <c r="N34" s="1661"/>
      <c r="O34" s="1661"/>
      <c r="P34" s="1661"/>
      <c r="Q34" s="1661"/>
      <c r="R34" s="1661"/>
      <c r="S34" s="1661"/>
      <c r="T34" s="1661"/>
      <c r="U34" s="1661"/>
      <c r="V34" s="1661"/>
      <c r="W34" s="1661"/>
      <c r="X34" s="1662"/>
      <c r="Y34" s="367"/>
      <c r="Z34" s="282"/>
      <c r="AA34" s="1665"/>
      <c r="AB34" s="1152" t="str">
        <f>IF(F34="","",IF(Y34="","",IF(SUM($Y$32:$Y$34)&lt;$AA$32,Y34+Z34,$AA$18*AE34+(Z34/Y34)*$AA$18*AE34)))</f>
        <v/>
      </c>
      <c r="AC34" s="1209" t="str">
        <f t="shared" si="9"/>
        <v>-</v>
      </c>
      <c r="AD34" s="1152">
        <v>0</v>
      </c>
      <c r="AE34" s="1212" t="str">
        <f>IF(F34="","",IF(Y34="","",(Y34+Z34)/SUM($Y$32:$Z$34)))</f>
        <v/>
      </c>
      <c r="AF34" s="1310"/>
      <c r="AG34" s="1311"/>
      <c r="AH34" s="1311"/>
      <c r="AI34" s="1312"/>
      <c r="AJ34" s="1313"/>
      <c r="AK34" s="1314"/>
      <c r="AL34" s="1315"/>
      <c r="AM34" s="1316"/>
      <c r="AN34" s="1398" t="str">
        <f t="shared" si="6"/>
        <v/>
      </c>
      <c r="AO34" s="11"/>
      <c r="AP34" s="11"/>
      <c r="AQ34" s="11"/>
      <c r="AR34" s="11"/>
      <c r="AS34" s="11"/>
      <c r="AT34" s="11"/>
      <c r="AV34" s="253"/>
      <c r="AZ34" s="11"/>
      <c r="BA34" s="11"/>
      <c r="BB34" s="87"/>
      <c r="BC34" s="67"/>
      <c r="BD34" s="67"/>
      <c r="BE34" s="67"/>
      <c r="BF34" s="11"/>
      <c r="BG34" s="11"/>
    </row>
    <row r="35" spans="2:60" ht="15.75" thickBot="1" x14ac:dyDescent="0.3">
      <c r="B35" s="15"/>
      <c r="C35" s="23"/>
      <c r="D35" s="11"/>
      <c r="E35" s="525"/>
      <c r="F35" s="11"/>
      <c r="G35" s="11"/>
      <c r="H35" s="1079">
        <f>SUM(H12:H23)-SUMIF(F12:F23,"Dispositivos de sombreamento (estore veneziano ou equivalente)",H12:H23)-SUMIF(F12:F23,"Dispositivos de sombreamento (estores de lâminas de cor média)",H12:H23)</f>
        <v>0</v>
      </c>
      <c r="I35" s="11"/>
      <c r="J35" s="91">
        <f t="shared" ref="J35:P35" si="10">SUM(J12:J23)</f>
        <v>0</v>
      </c>
      <c r="K35" s="92">
        <f t="shared" si="10"/>
        <v>0</v>
      </c>
      <c r="L35" s="92">
        <f t="shared" si="10"/>
        <v>0</v>
      </c>
      <c r="M35" s="92">
        <f t="shared" si="10"/>
        <v>0</v>
      </c>
      <c r="N35" s="92">
        <f t="shared" si="10"/>
        <v>0</v>
      </c>
      <c r="O35" s="92">
        <f t="shared" si="10"/>
        <v>0</v>
      </c>
      <c r="P35" s="95">
        <f t="shared" si="10"/>
        <v>0</v>
      </c>
      <c r="Q35" s="97">
        <f>SUM(Q12:Q23)</f>
        <v>0</v>
      </c>
      <c r="R35" s="97">
        <f>SUM(R12:R23)</f>
        <v>0</v>
      </c>
      <c r="S35" s="96">
        <f>IF('1. Identificação Ben. Oper.'!$D$48=0,0,R35/'1. Identificação Ben. Oper.'!$D$48)</f>
        <v>0</v>
      </c>
      <c r="T35" s="97">
        <f>SUM(T12:T23)</f>
        <v>0</v>
      </c>
      <c r="U35" s="95">
        <f>SUM(U12:U23)</f>
        <v>0</v>
      </c>
      <c r="V35" s="311">
        <f>SUM(V12:V23)</f>
        <v>0</v>
      </c>
      <c r="W35" s="333"/>
      <c r="X35" s="334"/>
      <c r="Y35" s="335">
        <f t="shared" ref="Y35:AD35" si="11">SUM(Y12:Y23)</f>
        <v>0</v>
      </c>
      <c r="Z35" s="99">
        <f t="shared" si="11"/>
        <v>0</v>
      </c>
      <c r="AA35" s="99">
        <f t="shared" si="11"/>
        <v>0</v>
      </c>
      <c r="AB35" s="99">
        <f t="shared" si="11"/>
        <v>0</v>
      </c>
      <c r="AC35" s="99">
        <f t="shared" si="11"/>
        <v>0</v>
      </c>
      <c r="AD35" s="99">
        <f t="shared" si="11"/>
        <v>0</v>
      </c>
      <c r="AE35" s="296">
        <f>IF(P35=0,0,(Y35+Z35)/P35)</f>
        <v>0</v>
      </c>
      <c r="AN35" s="11"/>
      <c r="AO35" s="11"/>
      <c r="AP35" s="11"/>
      <c r="AQ35" s="11"/>
      <c r="AR35" s="11"/>
      <c r="AS35" s="11"/>
      <c r="AT35" s="11"/>
      <c r="AU35" s="11"/>
      <c r="AV35" s="253"/>
      <c r="BA35" s="11"/>
      <c r="BB35" s="36"/>
      <c r="BC35" s="87"/>
      <c r="BD35" s="67"/>
      <c r="BE35" s="67"/>
      <c r="BF35" s="67"/>
      <c r="BG35" s="11"/>
      <c r="BH35" s="11"/>
    </row>
    <row r="36" spans="2:60" s="1" customFormat="1" ht="30" customHeight="1" thickBot="1" x14ac:dyDescent="0.3">
      <c r="B36" s="9"/>
      <c r="C36" s="1627" t="s">
        <v>122</v>
      </c>
      <c r="D36" s="1628"/>
      <c r="E36" s="100">
        <f>Y35+Z35</f>
        <v>0</v>
      </c>
      <c r="F36" s="23"/>
      <c r="G36" s="23"/>
      <c r="H36" s="23"/>
      <c r="I36" s="23"/>
      <c r="J36" s="23"/>
      <c r="K36" s="23"/>
      <c r="L36" s="23"/>
      <c r="M36" s="23"/>
      <c r="N36" s="61"/>
      <c r="O36" s="61"/>
      <c r="P36" s="23"/>
      <c r="Q36" s="23"/>
      <c r="R36" s="101"/>
      <c r="S36" s="22"/>
      <c r="T36" s="101"/>
      <c r="U36" s="61"/>
      <c r="V36" s="61"/>
      <c r="W36" s="61"/>
      <c r="X36" s="1394"/>
      <c r="Y36" s="552"/>
      <c r="Z36" s="552"/>
      <c r="AA36" s="552"/>
      <c r="AB36" s="101"/>
      <c r="AC36" s="61"/>
      <c r="AD36" s="23"/>
      <c r="AE36" s="23"/>
      <c r="AF36" s="23"/>
      <c r="AG36" s="23"/>
      <c r="AH36" s="23"/>
      <c r="AI36" s="23"/>
      <c r="AJ36" s="23"/>
      <c r="AK36" s="23"/>
      <c r="AL36" s="23"/>
      <c r="AM36" s="143"/>
      <c r="AN36" s="143"/>
      <c r="AP36" s="143"/>
      <c r="AQ36" s="143"/>
      <c r="AR36" s="143"/>
      <c r="AS36" s="143"/>
      <c r="AT36" s="143"/>
      <c r="AU36" s="143"/>
      <c r="AV36" s="12"/>
      <c r="AW36" s="143"/>
      <c r="AZ36" s="23"/>
      <c r="BA36" s="38"/>
      <c r="BB36" s="144"/>
      <c r="BC36" s="67"/>
      <c r="BD36" s="142"/>
      <c r="BE36" s="142"/>
      <c r="BF36" s="23"/>
      <c r="BG36" s="23"/>
    </row>
    <row r="37" spans="2:60" ht="30" customHeight="1" thickBot="1" x14ac:dyDescent="0.3">
      <c r="B37" s="15"/>
      <c r="C37" s="1627" t="s">
        <v>333</v>
      </c>
      <c r="D37" s="1628"/>
      <c r="E37" s="100">
        <f>AB35</f>
        <v>0</v>
      </c>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2"/>
      <c r="BA37" s="11"/>
      <c r="BB37" s="11"/>
      <c r="BC37" s="87"/>
      <c r="BD37" s="142"/>
      <c r="BE37" s="142"/>
      <c r="BF37" s="67"/>
      <c r="BG37" s="11"/>
      <c r="BH37" s="11"/>
    </row>
    <row r="38" spans="2:60" ht="30" customHeight="1" thickBot="1" x14ac:dyDescent="0.3">
      <c r="B38" s="15"/>
      <c r="C38" s="1627" t="s">
        <v>334</v>
      </c>
      <c r="D38" s="1628"/>
      <c r="E38" s="100">
        <f>AC35</f>
        <v>0</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2"/>
      <c r="BA38" s="11"/>
      <c r="BB38" s="11"/>
      <c r="BC38" s="87"/>
      <c r="BD38" s="142"/>
      <c r="BE38" s="142"/>
      <c r="BF38" s="67"/>
      <c r="BG38" s="11"/>
      <c r="BH38" s="11"/>
    </row>
    <row r="39" spans="2:60" ht="30" customHeight="1" thickBot="1" x14ac:dyDescent="0.3">
      <c r="B39" s="15"/>
      <c r="C39" s="1627" t="s">
        <v>335</v>
      </c>
      <c r="D39" s="1628"/>
      <c r="E39" s="100">
        <f>AD35</f>
        <v>0</v>
      </c>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2"/>
      <c r="BA39" s="11"/>
      <c r="BB39" s="11"/>
      <c r="BC39" s="87"/>
      <c r="BD39" s="142"/>
      <c r="BE39" s="142"/>
      <c r="BF39" s="67"/>
      <c r="BG39" s="11"/>
      <c r="BH39" s="11"/>
    </row>
    <row r="40" spans="2:60" x14ac:dyDescent="0.25">
      <c r="B40" s="15"/>
      <c r="C40" s="23"/>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45"/>
      <c r="AK40" s="145"/>
      <c r="AL40" s="145"/>
      <c r="AM40" s="145"/>
      <c r="AN40" s="145"/>
      <c r="AO40" s="145"/>
      <c r="AP40" s="145"/>
      <c r="AQ40" s="145"/>
      <c r="AR40" s="145"/>
      <c r="AS40" s="145"/>
      <c r="AT40" s="145"/>
      <c r="AU40" s="145"/>
      <c r="AV40" s="63"/>
      <c r="AW40" s="78"/>
      <c r="BA40" s="11"/>
      <c r="BB40" s="11"/>
      <c r="BC40" s="87"/>
      <c r="BD40" s="11"/>
      <c r="BE40" s="67"/>
      <c r="BF40" s="67"/>
      <c r="BG40" s="11"/>
      <c r="BH40" s="11"/>
    </row>
    <row r="41" spans="2:60" ht="15.75" thickBot="1" x14ac:dyDescent="0.3">
      <c r="B41" s="15"/>
      <c r="C41" s="23"/>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45"/>
      <c r="AK41" s="145"/>
      <c r="AL41" s="145"/>
      <c r="AM41" s="145"/>
      <c r="AN41" s="145"/>
      <c r="AO41" s="145"/>
      <c r="AP41" s="145"/>
      <c r="AQ41" s="145"/>
      <c r="AR41" s="145"/>
      <c r="AS41" s="145"/>
      <c r="AT41" s="145"/>
      <c r="AU41" s="145"/>
      <c r="AV41" s="63"/>
      <c r="AW41" s="78"/>
      <c r="BA41" s="11"/>
      <c r="BB41" s="11"/>
      <c r="BC41" s="87"/>
      <c r="BD41" s="11"/>
      <c r="BE41" s="67"/>
      <c r="BF41" s="67"/>
      <c r="BG41" s="11"/>
      <c r="BH41" s="11"/>
    </row>
    <row r="42" spans="2:60" ht="56.25" customHeight="1" thickBot="1" x14ac:dyDescent="0.3">
      <c r="B42" s="15"/>
      <c r="C42" s="103" t="s">
        <v>30</v>
      </c>
      <c r="D42" s="104"/>
      <c r="E42" s="104"/>
      <c r="F42" s="104"/>
      <c r="G42" s="104"/>
      <c r="H42" s="104"/>
      <c r="I42" s="104"/>
      <c r="J42" s="1646" t="s">
        <v>170</v>
      </c>
      <c r="K42" s="1647"/>
      <c r="L42" s="1648"/>
      <c r="M42" s="1648"/>
      <c r="N42" s="1648"/>
      <c r="O42" s="1648"/>
      <c r="P42" s="1648"/>
      <c r="Q42" s="1648"/>
      <c r="R42" s="1648"/>
      <c r="S42" s="1648"/>
      <c r="T42" s="1648"/>
      <c r="U42" s="1648"/>
      <c r="V42" s="1648"/>
      <c r="W42" s="1648"/>
      <c r="X42" s="1648"/>
      <c r="Y42" s="1648"/>
      <c r="Z42" s="1648"/>
      <c r="AA42" s="1648"/>
      <c r="AB42" s="1648"/>
      <c r="AC42" s="1648"/>
      <c r="AD42" s="1648"/>
      <c r="AE42" s="1648"/>
      <c r="AF42" s="1648"/>
      <c r="AG42" s="1648"/>
      <c r="AH42" s="1648"/>
      <c r="AI42" s="1649"/>
      <c r="AJ42" s="145"/>
      <c r="AK42" s="145"/>
      <c r="AL42" s="145"/>
      <c r="AM42" s="145"/>
      <c r="AN42" s="145"/>
      <c r="AO42" s="145"/>
      <c r="AP42" s="145"/>
      <c r="AQ42" s="145"/>
      <c r="AR42" s="145"/>
      <c r="AS42" s="145"/>
      <c r="AT42" s="145"/>
      <c r="AU42" s="145"/>
      <c r="AV42" s="63"/>
      <c r="AW42" s="78"/>
      <c r="BA42" s="11"/>
      <c r="BB42" s="11"/>
      <c r="BC42" s="87"/>
      <c r="BD42" s="11"/>
      <c r="BE42" s="67"/>
      <c r="BF42" s="67"/>
      <c r="BG42" s="11"/>
      <c r="BH42" s="11"/>
    </row>
    <row r="43" spans="2:60" ht="15.75" thickBot="1" x14ac:dyDescent="0.3">
      <c r="B43" s="15"/>
      <c r="C43" s="105"/>
      <c r="D43" s="106"/>
      <c r="E43" s="106"/>
      <c r="F43" s="106"/>
      <c r="G43" s="106"/>
      <c r="H43" s="107"/>
      <c r="I43" s="106"/>
      <c r="J43" s="1667" t="s">
        <v>14</v>
      </c>
      <c r="K43" s="1668"/>
      <c r="L43" s="1668"/>
      <c r="M43" s="1668"/>
      <c r="N43" s="1668"/>
      <c r="O43" s="1668"/>
      <c r="P43" s="1668"/>
      <c r="Q43" s="1668"/>
      <c r="R43" s="1668"/>
      <c r="S43" s="1668"/>
      <c r="T43" s="1668"/>
      <c r="U43" s="1668"/>
      <c r="V43" s="1668"/>
      <c r="W43" s="1668"/>
      <c r="X43" s="1668"/>
      <c r="Y43" s="1668"/>
      <c r="Z43" s="1668"/>
      <c r="AA43" s="1668"/>
      <c r="AB43" s="1668"/>
      <c r="AC43" s="1668"/>
      <c r="AD43" s="1668"/>
      <c r="AE43" s="1668"/>
      <c r="AF43" s="1668"/>
      <c r="AG43" s="1668"/>
      <c r="AH43" s="1668"/>
      <c r="AI43" s="1669"/>
      <c r="AJ43" s="145"/>
      <c r="AK43" s="145"/>
      <c r="AL43" s="145"/>
      <c r="AM43" s="145"/>
      <c r="AN43" s="145"/>
      <c r="AO43" s="145"/>
      <c r="AP43" s="145"/>
      <c r="AQ43" s="145"/>
      <c r="AR43" s="145"/>
      <c r="AS43" s="145"/>
      <c r="AT43" s="145"/>
      <c r="AU43" s="145"/>
      <c r="AV43" s="63"/>
      <c r="AW43" s="78"/>
      <c r="BA43" s="11"/>
      <c r="BB43" s="11"/>
      <c r="BC43" s="11"/>
      <c r="BD43" s="11"/>
      <c r="BE43" s="67"/>
      <c r="BF43" s="67"/>
      <c r="BG43" s="11"/>
      <c r="BH43" s="11"/>
    </row>
    <row r="44" spans="2:60" ht="28.5" customHeight="1" thickBot="1" x14ac:dyDescent="0.3">
      <c r="B44" s="15"/>
      <c r="C44" s="109" t="s">
        <v>31</v>
      </c>
      <c r="D44" s="629" t="s">
        <v>100</v>
      </c>
      <c r="E44" s="629" t="s">
        <v>99</v>
      </c>
      <c r="F44" s="629" t="s">
        <v>105</v>
      </c>
      <c r="G44" s="629"/>
      <c r="H44" s="1645" t="s">
        <v>60</v>
      </c>
      <c r="I44" s="1645"/>
      <c r="J44" s="110">
        <v>1</v>
      </c>
      <c r="K44" s="110">
        <v>2</v>
      </c>
      <c r="L44" s="110">
        <v>3</v>
      </c>
      <c r="M44" s="110">
        <v>4</v>
      </c>
      <c r="N44" s="110">
        <v>5</v>
      </c>
      <c r="O44" s="110">
        <v>6</v>
      </c>
      <c r="P44" s="110">
        <v>7</v>
      </c>
      <c r="Q44" s="110">
        <v>8</v>
      </c>
      <c r="R44" s="110">
        <v>9</v>
      </c>
      <c r="S44" s="110">
        <v>10</v>
      </c>
      <c r="T44" s="110">
        <v>11</v>
      </c>
      <c r="U44" s="110">
        <v>12</v>
      </c>
      <c r="V44" s="110">
        <v>13</v>
      </c>
      <c r="W44" s="110">
        <v>14</v>
      </c>
      <c r="X44" s="110">
        <v>15</v>
      </c>
      <c r="Y44" s="110">
        <v>16</v>
      </c>
      <c r="Z44" s="110">
        <v>17</v>
      </c>
      <c r="AA44" s="110">
        <v>18</v>
      </c>
      <c r="AB44" s="110">
        <v>19</v>
      </c>
      <c r="AC44" s="110">
        <v>20</v>
      </c>
      <c r="AD44" s="110">
        <v>21</v>
      </c>
      <c r="AE44" s="110">
        <v>22</v>
      </c>
      <c r="AF44" s="110">
        <v>23</v>
      </c>
      <c r="AG44" s="110">
        <v>24</v>
      </c>
      <c r="AH44" s="110">
        <v>25</v>
      </c>
      <c r="AI44" s="111" t="s">
        <v>32</v>
      </c>
      <c r="AJ44" s="145"/>
      <c r="AK44" s="145"/>
      <c r="AL44" s="145"/>
      <c r="AM44" s="145"/>
      <c r="AN44" s="145"/>
      <c r="AO44" s="145"/>
      <c r="AP44" s="145"/>
      <c r="AQ44" s="145"/>
      <c r="AR44" s="145"/>
      <c r="AS44" s="145"/>
      <c r="AT44" s="145"/>
      <c r="AU44" s="145"/>
      <c r="AV44" s="63"/>
      <c r="AW44" s="11"/>
      <c r="AX44" s="11"/>
    </row>
    <row r="45" spans="2:60" ht="15.75" thickBot="1" x14ac:dyDescent="0.3">
      <c r="B45" s="15"/>
      <c r="C45" s="588">
        <f>C12</f>
        <v>1</v>
      </c>
      <c r="D45" s="589">
        <f>P12</f>
        <v>0</v>
      </c>
      <c r="E45" s="589">
        <f t="shared" ref="E45:F47" si="12">U12</f>
        <v>0</v>
      </c>
      <c r="F45" s="589">
        <f t="shared" si="12"/>
        <v>0</v>
      </c>
      <c r="G45" s="589"/>
      <c r="H45" s="589">
        <f>IF(D45="",0,D45-E45)</f>
        <v>0</v>
      </c>
      <c r="I45" s="590"/>
      <c r="J45" s="115">
        <f>IF($I12&gt;=25,$H45,IF(J$44&lt;=$I12,$H45,IF(J$44&lt;=($I12*($W12+1)),$H45,0)))-IF($I12="",0,IF(J$44-1&lt;=($I12*$W12),$F45,0))*IF(OR($X12=0,$X12&gt;25),0,IF(MOD(J$44,$I12)=0,1,0))</f>
        <v>0</v>
      </c>
      <c r="K45" s="115">
        <f t="shared" ref="K45:AH45" si="13">IF($I12&gt;=25,$H45,IF(K$44&lt;=$I12,$H45,IF(K$44&lt;=($I12*($W12+1)),$H45,0)))-IF($I12="",0,IF(K$44-1&lt;=($I12*$W12),$F45,0))*IF(OR($X12=0,$X12&gt;25),0,IF(MOD(K$44-1,$I12)=0,1,0))</f>
        <v>0</v>
      </c>
      <c r="L45" s="115">
        <f t="shared" si="13"/>
        <v>0</v>
      </c>
      <c r="M45" s="115">
        <f t="shared" si="13"/>
        <v>0</v>
      </c>
      <c r="N45" s="115">
        <f t="shared" si="13"/>
        <v>0</v>
      </c>
      <c r="O45" s="115">
        <f t="shared" si="13"/>
        <v>0</v>
      </c>
      <c r="P45" s="115">
        <f t="shared" si="13"/>
        <v>0</v>
      </c>
      <c r="Q45" s="115">
        <f t="shared" si="13"/>
        <v>0</v>
      </c>
      <c r="R45" s="115">
        <f t="shared" si="13"/>
        <v>0</v>
      </c>
      <c r="S45" s="115">
        <f t="shared" si="13"/>
        <v>0</v>
      </c>
      <c r="T45" s="115">
        <f t="shared" si="13"/>
        <v>0</v>
      </c>
      <c r="U45" s="115">
        <f t="shared" si="13"/>
        <v>0</v>
      </c>
      <c r="V45" s="115">
        <f t="shared" si="13"/>
        <v>0</v>
      </c>
      <c r="W45" s="115">
        <f t="shared" si="13"/>
        <v>0</v>
      </c>
      <c r="X45" s="115">
        <f t="shared" si="13"/>
        <v>0</v>
      </c>
      <c r="Y45" s="115">
        <f t="shared" si="13"/>
        <v>0</v>
      </c>
      <c r="Z45" s="115">
        <f t="shared" si="13"/>
        <v>0</v>
      </c>
      <c r="AA45" s="115">
        <f t="shared" si="13"/>
        <v>0</v>
      </c>
      <c r="AB45" s="115">
        <f t="shared" si="13"/>
        <v>0</v>
      </c>
      <c r="AC45" s="115">
        <f t="shared" si="13"/>
        <v>0</v>
      </c>
      <c r="AD45" s="115">
        <f t="shared" si="13"/>
        <v>0</v>
      </c>
      <c r="AE45" s="115">
        <f t="shared" si="13"/>
        <v>0</v>
      </c>
      <c r="AF45" s="115">
        <f t="shared" si="13"/>
        <v>0</v>
      </c>
      <c r="AG45" s="115">
        <f t="shared" si="13"/>
        <v>0</v>
      </c>
      <c r="AH45" s="115">
        <f t="shared" si="13"/>
        <v>0</v>
      </c>
      <c r="AI45" s="116">
        <f t="shared" ref="AI45:AI54" si="14">SUM(J45:AH45)</f>
        <v>0</v>
      </c>
      <c r="AJ45" s="145"/>
      <c r="AK45" s="145"/>
      <c r="AL45" s="145"/>
      <c r="AM45" s="145"/>
      <c r="AN45" s="145"/>
      <c r="AO45" s="145"/>
      <c r="AP45" s="145"/>
      <c r="AQ45" s="145"/>
      <c r="AR45" s="145"/>
      <c r="AS45" s="145"/>
      <c r="AT45" s="145"/>
      <c r="AU45" s="145"/>
      <c r="AV45" s="63"/>
    </row>
    <row r="46" spans="2:60" ht="15.75" thickBot="1" x14ac:dyDescent="0.3">
      <c r="B46" s="15"/>
      <c r="C46" s="112">
        <f>C13</f>
        <v>2</v>
      </c>
      <c r="D46" s="113">
        <f>P13</f>
        <v>0</v>
      </c>
      <c r="E46" s="113">
        <f t="shared" si="12"/>
        <v>0</v>
      </c>
      <c r="F46" s="113">
        <f t="shared" si="12"/>
        <v>0</v>
      </c>
      <c r="G46" s="113"/>
      <c r="H46" s="113">
        <f t="shared" ref="H46:H54" si="15">IF(D46="",0,D46-E46)</f>
        <v>0</v>
      </c>
      <c r="I46" s="117"/>
      <c r="J46" s="115">
        <f>IF($I13&gt;=25,$H46,IF(J$44&lt;=$I13,$H46,IF(J$44&lt;=($I13*($W13+1)),$H46,0)))-IF($I13="",0,IF(J$44-1&lt;=($I13*$W13),$F46,0))*IF(OR($X13=0,$X13&gt;25),0,IF(MOD(J$44,$I13)=0,1,0))</f>
        <v>0</v>
      </c>
      <c r="K46" s="115">
        <f t="shared" ref="K46:AH46" si="16">IF($I13&gt;=25,$H46,IF(K$44&lt;=$I13,$H46,IF(K$44&lt;=($I13*($W13+1)),$H46,0)))-IF($I13="",0,IF(K$44-1&lt;=($I13*$W13),$F46,0))*IF(OR($X13=0,$X13&gt;25),0,IF(MOD(K$44-1,$I13)=0,1,0))</f>
        <v>0</v>
      </c>
      <c r="L46" s="115">
        <f t="shared" si="16"/>
        <v>0</v>
      </c>
      <c r="M46" s="115">
        <f t="shared" si="16"/>
        <v>0</v>
      </c>
      <c r="N46" s="115">
        <f t="shared" si="16"/>
        <v>0</v>
      </c>
      <c r="O46" s="115">
        <f t="shared" si="16"/>
        <v>0</v>
      </c>
      <c r="P46" s="115">
        <f t="shared" si="16"/>
        <v>0</v>
      </c>
      <c r="Q46" s="115">
        <f t="shared" si="16"/>
        <v>0</v>
      </c>
      <c r="R46" s="115">
        <f t="shared" si="16"/>
        <v>0</v>
      </c>
      <c r="S46" s="115">
        <f t="shared" si="16"/>
        <v>0</v>
      </c>
      <c r="T46" s="115">
        <f t="shared" si="16"/>
        <v>0</v>
      </c>
      <c r="U46" s="115">
        <f t="shared" si="16"/>
        <v>0</v>
      </c>
      <c r="V46" s="115">
        <f t="shared" si="16"/>
        <v>0</v>
      </c>
      <c r="W46" s="115">
        <f t="shared" si="16"/>
        <v>0</v>
      </c>
      <c r="X46" s="115">
        <f t="shared" si="16"/>
        <v>0</v>
      </c>
      <c r="Y46" s="115">
        <f t="shared" si="16"/>
        <v>0</v>
      </c>
      <c r="Z46" s="115">
        <f t="shared" si="16"/>
        <v>0</v>
      </c>
      <c r="AA46" s="115">
        <f t="shared" si="16"/>
        <v>0</v>
      </c>
      <c r="AB46" s="115">
        <f t="shared" si="16"/>
        <v>0</v>
      </c>
      <c r="AC46" s="115">
        <f t="shared" si="16"/>
        <v>0</v>
      </c>
      <c r="AD46" s="115">
        <f t="shared" si="16"/>
        <v>0</v>
      </c>
      <c r="AE46" s="115">
        <f t="shared" si="16"/>
        <v>0</v>
      </c>
      <c r="AF46" s="115">
        <f t="shared" si="16"/>
        <v>0</v>
      </c>
      <c r="AG46" s="115">
        <f t="shared" si="16"/>
        <v>0</v>
      </c>
      <c r="AH46" s="115">
        <f t="shared" si="16"/>
        <v>0</v>
      </c>
      <c r="AI46" s="116">
        <f t="shared" si="14"/>
        <v>0</v>
      </c>
      <c r="AJ46" s="145"/>
      <c r="AK46" s="145"/>
      <c r="AL46" s="145"/>
      <c r="AM46" s="145"/>
      <c r="AN46" s="145"/>
      <c r="AO46" s="145"/>
      <c r="AP46" s="145"/>
      <c r="AQ46" s="145"/>
      <c r="AR46" s="145"/>
      <c r="AS46" s="145"/>
      <c r="AT46" s="145"/>
      <c r="AU46" s="145"/>
      <c r="AV46" s="63"/>
    </row>
    <row r="47" spans="2:60" ht="15.75" thickBot="1" x14ac:dyDescent="0.3">
      <c r="B47" s="15"/>
      <c r="C47" s="588">
        <f>C14</f>
        <v>3</v>
      </c>
      <c r="D47" s="589">
        <f>P14</f>
        <v>0</v>
      </c>
      <c r="E47" s="589">
        <f t="shared" si="12"/>
        <v>0</v>
      </c>
      <c r="F47" s="589">
        <f t="shared" si="12"/>
        <v>0</v>
      </c>
      <c r="G47" s="589"/>
      <c r="H47" s="589">
        <f t="shared" si="15"/>
        <v>0</v>
      </c>
      <c r="I47" s="591"/>
      <c r="J47" s="115">
        <f>IF($I14&gt;=25,$H47,IF(J$44&lt;=$I14,$H47,IF(J$44&lt;=($I14*($W14+1)),$H47,0)))-IF($I14="",0,IF(J$44-1&lt;=($I14*$W14),$F47,0))*IF(OR($X14=0,$X14&gt;25),0,IF(MOD(J$44,$I14)=0,1,0))</f>
        <v>0</v>
      </c>
      <c r="K47" s="115">
        <f t="shared" ref="K47:AH47" si="17">IF($I14&gt;=25,$H47,IF(K$44&lt;=$I14,$H47,IF(K$44&lt;=($I14*($W14+1)),$H47,0)))-IF($I14="",0,IF(K$44-1&lt;=($I14*$W14),$F47,0))*IF(OR($X14=0,$X14&gt;25),0,IF(MOD(K$44-1,$I14)=0,1,0))</f>
        <v>0</v>
      </c>
      <c r="L47" s="115">
        <f t="shared" si="17"/>
        <v>0</v>
      </c>
      <c r="M47" s="115">
        <f t="shared" si="17"/>
        <v>0</v>
      </c>
      <c r="N47" s="115">
        <f t="shared" si="17"/>
        <v>0</v>
      </c>
      <c r="O47" s="115">
        <f t="shared" si="17"/>
        <v>0</v>
      </c>
      <c r="P47" s="115">
        <f t="shared" si="17"/>
        <v>0</v>
      </c>
      <c r="Q47" s="115">
        <f t="shared" si="17"/>
        <v>0</v>
      </c>
      <c r="R47" s="115">
        <f t="shared" si="17"/>
        <v>0</v>
      </c>
      <c r="S47" s="115">
        <f t="shared" si="17"/>
        <v>0</v>
      </c>
      <c r="T47" s="115">
        <f t="shared" si="17"/>
        <v>0</v>
      </c>
      <c r="U47" s="115">
        <f t="shared" si="17"/>
        <v>0</v>
      </c>
      <c r="V47" s="115">
        <f t="shared" si="17"/>
        <v>0</v>
      </c>
      <c r="W47" s="115">
        <f t="shared" si="17"/>
        <v>0</v>
      </c>
      <c r="X47" s="115">
        <f t="shared" si="17"/>
        <v>0</v>
      </c>
      <c r="Y47" s="115">
        <f t="shared" si="17"/>
        <v>0</v>
      </c>
      <c r="Z47" s="115">
        <f t="shared" si="17"/>
        <v>0</v>
      </c>
      <c r="AA47" s="115">
        <f t="shared" si="17"/>
        <v>0</v>
      </c>
      <c r="AB47" s="115">
        <f t="shared" si="17"/>
        <v>0</v>
      </c>
      <c r="AC47" s="115">
        <f t="shared" si="17"/>
        <v>0</v>
      </c>
      <c r="AD47" s="115">
        <f t="shared" si="17"/>
        <v>0</v>
      </c>
      <c r="AE47" s="115">
        <f t="shared" si="17"/>
        <v>0</v>
      </c>
      <c r="AF47" s="115">
        <f t="shared" si="17"/>
        <v>0</v>
      </c>
      <c r="AG47" s="115">
        <f t="shared" si="17"/>
        <v>0</v>
      </c>
      <c r="AH47" s="115">
        <f t="shared" si="17"/>
        <v>0</v>
      </c>
      <c r="AI47" s="116">
        <f t="shared" si="14"/>
        <v>0</v>
      </c>
      <c r="AJ47" s="145"/>
      <c r="AK47" s="145"/>
      <c r="AL47" s="145"/>
      <c r="AM47" s="145"/>
      <c r="AN47" s="145"/>
      <c r="AO47" s="145"/>
      <c r="AP47" s="145"/>
      <c r="AQ47" s="145"/>
      <c r="AR47" s="145"/>
      <c r="AS47" s="145"/>
      <c r="AT47" s="145"/>
      <c r="AU47" s="145"/>
      <c r="AV47" s="63"/>
    </row>
    <row r="48" spans="2:60" ht="15.75" thickBot="1" x14ac:dyDescent="0.3">
      <c r="B48" s="15"/>
      <c r="C48" s="112">
        <f>C16</f>
        <v>4</v>
      </c>
      <c r="D48" s="113">
        <f>P16</f>
        <v>0</v>
      </c>
      <c r="E48" s="113">
        <f t="shared" ref="E48:F50" si="18">U16</f>
        <v>0</v>
      </c>
      <c r="F48" s="113">
        <f t="shared" si="18"/>
        <v>0</v>
      </c>
      <c r="G48" s="113"/>
      <c r="H48" s="113">
        <f t="shared" si="15"/>
        <v>0</v>
      </c>
      <c r="I48" s="117"/>
      <c r="J48" s="115">
        <f>IF($I16&gt;=25,$H48,IF(J$44&lt;=$I16,$H48,IF(J$44&lt;=($I16*($W16+1)),$H48,0)))-IF($I16="",0,IF(J$44-1&lt;=($I16*$W16),$F48,0))*IF(OR($X16=0,$X16&gt;25),0,IF(MOD(J$44,$I16)=0,1,0))</f>
        <v>0</v>
      </c>
      <c r="K48" s="115">
        <f t="shared" ref="K48:AH48" si="19">IF($I16&gt;=25,$H48,IF(K$44&lt;=$I16,$H48,IF(K$44&lt;=($I16*($W16+1)),$H48,0)))-IF($I16="",0,IF(K$44-1&lt;=($I16*$W16),$F48,0))*IF(OR($X16=0,$X16&gt;25),0,IF(MOD(K$44-1,$I16)=0,1,0))</f>
        <v>0</v>
      </c>
      <c r="L48" s="115">
        <f t="shared" si="19"/>
        <v>0</v>
      </c>
      <c r="M48" s="115">
        <f t="shared" si="19"/>
        <v>0</v>
      </c>
      <c r="N48" s="115">
        <f t="shared" si="19"/>
        <v>0</v>
      </c>
      <c r="O48" s="115">
        <f t="shared" si="19"/>
        <v>0</v>
      </c>
      <c r="P48" s="115">
        <f t="shared" si="19"/>
        <v>0</v>
      </c>
      <c r="Q48" s="115">
        <f t="shared" si="19"/>
        <v>0</v>
      </c>
      <c r="R48" s="115">
        <f t="shared" si="19"/>
        <v>0</v>
      </c>
      <c r="S48" s="115">
        <f t="shared" si="19"/>
        <v>0</v>
      </c>
      <c r="T48" s="115">
        <f t="shared" si="19"/>
        <v>0</v>
      </c>
      <c r="U48" s="115">
        <f t="shared" si="19"/>
        <v>0</v>
      </c>
      <c r="V48" s="115">
        <f t="shared" si="19"/>
        <v>0</v>
      </c>
      <c r="W48" s="115">
        <f t="shared" si="19"/>
        <v>0</v>
      </c>
      <c r="X48" s="115">
        <f t="shared" si="19"/>
        <v>0</v>
      </c>
      <c r="Y48" s="115">
        <f t="shared" si="19"/>
        <v>0</v>
      </c>
      <c r="Z48" s="115">
        <f t="shared" si="19"/>
        <v>0</v>
      </c>
      <c r="AA48" s="115">
        <f t="shared" si="19"/>
        <v>0</v>
      </c>
      <c r="AB48" s="115">
        <f t="shared" si="19"/>
        <v>0</v>
      </c>
      <c r="AC48" s="115">
        <f t="shared" si="19"/>
        <v>0</v>
      </c>
      <c r="AD48" s="115">
        <f t="shared" si="19"/>
        <v>0</v>
      </c>
      <c r="AE48" s="115">
        <f t="shared" si="19"/>
        <v>0</v>
      </c>
      <c r="AF48" s="115">
        <f t="shared" si="19"/>
        <v>0</v>
      </c>
      <c r="AG48" s="115">
        <f t="shared" si="19"/>
        <v>0</v>
      </c>
      <c r="AH48" s="115">
        <f t="shared" si="19"/>
        <v>0</v>
      </c>
      <c r="AI48" s="116">
        <f t="shared" si="14"/>
        <v>0</v>
      </c>
      <c r="AJ48" s="145"/>
      <c r="AK48" s="145"/>
      <c r="AL48" s="145"/>
      <c r="AM48" s="145"/>
      <c r="AN48" s="145"/>
      <c r="AO48" s="145"/>
      <c r="AP48" s="145"/>
      <c r="AQ48" s="145"/>
      <c r="AR48" s="145"/>
      <c r="AS48" s="145"/>
      <c r="AT48" s="145"/>
      <c r="AU48" s="145"/>
      <c r="AV48" s="63"/>
    </row>
    <row r="49" spans="2:48" ht="15.75" thickBot="1" x14ac:dyDescent="0.3">
      <c r="B49" s="15"/>
      <c r="C49" s="588">
        <f>C17</f>
        <v>5</v>
      </c>
      <c r="D49" s="589">
        <f>P17</f>
        <v>0</v>
      </c>
      <c r="E49" s="589">
        <f t="shared" si="18"/>
        <v>0</v>
      </c>
      <c r="F49" s="589">
        <f t="shared" si="18"/>
        <v>0</v>
      </c>
      <c r="G49" s="589"/>
      <c r="H49" s="589">
        <f t="shared" si="15"/>
        <v>0</v>
      </c>
      <c r="I49" s="591"/>
      <c r="J49" s="115">
        <f>IF($I17&gt;=25,$H49,IF(J$44&lt;=$I17,$H49,IF(J$44&lt;=($I17*($W17+1)),$H49,0)))-IF($I17="",0,IF(J$44-1&lt;=($I17*$W17),$F49,0))*IF(OR($X17=0,$X17&gt;25),0,IF(MOD(J$44,$I17)=0,1,0))</f>
        <v>0</v>
      </c>
      <c r="K49" s="115">
        <f t="shared" ref="K49:AH49" si="20">IF($I17&gt;=25,$H49,IF(K$44&lt;=$I17,$H49,IF(K$44&lt;=($I17*($W17+1)),$H49,0)))-IF($I17="",0,IF(K$44-1&lt;=($I17*$W17),$F49,0))*IF(OR($X17=0,$X17&gt;25),0,IF(MOD(K$44-1,$I17)=0,1,0))</f>
        <v>0</v>
      </c>
      <c r="L49" s="115">
        <f t="shared" si="20"/>
        <v>0</v>
      </c>
      <c r="M49" s="115">
        <f t="shared" si="20"/>
        <v>0</v>
      </c>
      <c r="N49" s="115">
        <f t="shared" si="20"/>
        <v>0</v>
      </c>
      <c r="O49" s="115">
        <f t="shared" si="20"/>
        <v>0</v>
      </c>
      <c r="P49" s="115">
        <f t="shared" si="20"/>
        <v>0</v>
      </c>
      <c r="Q49" s="115">
        <f t="shared" si="20"/>
        <v>0</v>
      </c>
      <c r="R49" s="115">
        <f t="shared" si="20"/>
        <v>0</v>
      </c>
      <c r="S49" s="115">
        <f t="shared" si="20"/>
        <v>0</v>
      </c>
      <c r="T49" s="115">
        <f t="shared" si="20"/>
        <v>0</v>
      </c>
      <c r="U49" s="115">
        <f t="shared" si="20"/>
        <v>0</v>
      </c>
      <c r="V49" s="115">
        <f t="shared" si="20"/>
        <v>0</v>
      </c>
      <c r="W49" s="115">
        <f t="shared" si="20"/>
        <v>0</v>
      </c>
      <c r="X49" s="115">
        <f t="shared" si="20"/>
        <v>0</v>
      </c>
      <c r="Y49" s="115">
        <f t="shared" si="20"/>
        <v>0</v>
      </c>
      <c r="Z49" s="115">
        <f t="shared" si="20"/>
        <v>0</v>
      </c>
      <c r="AA49" s="115">
        <f t="shared" si="20"/>
        <v>0</v>
      </c>
      <c r="AB49" s="115">
        <f t="shared" si="20"/>
        <v>0</v>
      </c>
      <c r="AC49" s="115">
        <f t="shared" si="20"/>
        <v>0</v>
      </c>
      <c r="AD49" s="115">
        <f t="shared" si="20"/>
        <v>0</v>
      </c>
      <c r="AE49" s="115">
        <f t="shared" si="20"/>
        <v>0</v>
      </c>
      <c r="AF49" s="115">
        <f t="shared" si="20"/>
        <v>0</v>
      </c>
      <c r="AG49" s="115">
        <f t="shared" si="20"/>
        <v>0</v>
      </c>
      <c r="AH49" s="115">
        <f t="shared" si="20"/>
        <v>0</v>
      </c>
      <c r="AI49" s="116">
        <f t="shared" si="14"/>
        <v>0</v>
      </c>
      <c r="AJ49" s="145"/>
      <c r="AK49" s="145"/>
      <c r="AL49" s="145"/>
      <c r="AM49" s="145"/>
      <c r="AN49" s="145"/>
      <c r="AO49" s="145"/>
      <c r="AP49" s="145"/>
      <c r="AQ49" s="145"/>
      <c r="AR49" s="145"/>
      <c r="AS49" s="145"/>
      <c r="AT49" s="145"/>
      <c r="AU49" s="145"/>
      <c r="AV49" s="63"/>
    </row>
    <row r="50" spans="2:48" ht="15.75" thickBot="1" x14ac:dyDescent="0.3">
      <c r="B50" s="15"/>
      <c r="C50" s="112">
        <f>C18</f>
        <v>6</v>
      </c>
      <c r="D50" s="118">
        <f>P18</f>
        <v>0</v>
      </c>
      <c r="E50" s="118">
        <f t="shared" si="18"/>
        <v>0</v>
      </c>
      <c r="F50" s="118">
        <f t="shared" si="18"/>
        <v>0</v>
      </c>
      <c r="G50" s="118"/>
      <c r="H50" s="113">
        <f t="shared" si="15"/>
        <v>0</v>
      </c>
      <c r="I50" s="119"/>
      <c r="J50" s="115">
        <f>IF($I18&gt;=25,$H50,IF(J$44&lt;=$I18,$H50,IF(J$44&lt;=($I18*($W18+1)),$H50,0)))-IF($I18="",0,IF(J$44-1&lt;=($I18*$W18),$F50,0))*IF(OR($X18=0,$X18&gt;25),0,IF(MOD(J$44,$I18)=0,1,0))</f>
        <v>0</v>
      </c>
      <c r="K50" s="115">
        <f t="shared" ref="K50:AH50" si="21">IF($I18&gt;=25,$H50,IF(K$44&lt;=$I18,$H50,IF(K$44&lt;=($I18*($W18+1)),$H50,0)))-IF($I18="",0,IF(K$44-1&lt;=($I18*$W18),$F50,0))*IF(OR($X18=0,$X18&gt;25),0,IF(MOD(K$44-1,$I18)=0,1,0))</f>
        <v>0</v>
      </c>
      <c r="L50" s="115">
        <f t="shared" si="21"/>
        <v>0</v>
      </c>
      <c r="M50" s="115">
        <f t="shared" si="21"/>
        <v>0</v>
      </c>
      <c r="N50" s="115">
        <f t="shared" si="21"/>
        <v>0</v>
      </c>
      <c r="O50" s="115">
        <f t="shared" si="21"/>
        <v>0</v>
      </c>
      <c r="P50" s="115">
        <f t="shared" si="21"/>
        <v>0</v>
      </c>
      <c r="Q50" s="115">
        <f t="shared" si="21"/>
        <v>0</v>
      </c>
      <c r="R50" s="115">
        <f t="shared" si="21"/>
        <v>0</v>
      </c>
      <c r="S50" s="115">
        <f t="shared" si="21"/>
        <v>0</v>
      </c>
      <c r="T50" s="115">
        <f t="shared" si="21"/>
        <v>0</v>
      </c>
      <c r="U50" s="115">
        <f t="shared" si="21"/>
        <v>0</v>
      </c>
      <c r="V50" s="115">
        <f t="shared" si="21"/>
        <v>0</v>
      </c>
      <c r="W50" s="115">
        <f t="shared" si="21"/>
        <v>0</v>
      </c>
      <c r="X50" s="115">
        <f t="shared" si="21"/>
        <v>0</v>
      </c>
      <c r="Y50" s="115">
        <f t="shared" si="21"/>
        <v>0</v>
      </c>
      <c r="Z50" s="115">
        <f t="shared" si="21"/>
        <v>0</v>
      </c>
      <c r="AA50" s="115">
        <f t="shared" si="21"/>
        <v>0</v>
      </c>
      <c r="AB50" s="115">
        <f t="shared" si="21"/>
        <v>0</v>
      </c>
      <c r="AC50" s="115">
        <f t="shared" si="21"/>
        <v>0</v>
      </c>
      <c r="AD50" s="115">
        <f t="shared" si="21"/>
        <v>0</v>
      </c>
      <c r="AE50" s="115">
        <f t="shared" si="21"/>
        <v>0</v>
      </c>
      <c r="AF50" s="115">
        <f t="shared" si="21"/>
        <v>0</v>
      </c>
      <c r="AG50" s="115">
        <f t="shared" si="21"/>
        <v>0</v>
      </c>
      <c r="AH50" s="115">
        <f t="shared" si="21"/>
        <v>0</v>
      </c>
      <c r="AI50" s="116">
        <f t="shared" si="14"/>
        <v>0</v>
      </c>
      <c r="AJ50" s="145"/>
      <c r="AK50" s="145"/>
      <c r="AL50" s="145"/>
      <c r="AM50" s="145"/>
      <c r="AN50" s="145"/>
      <c r="AO50" s="145"/>
      <c r="AP50" s="145"/>
      <c r="AQ50" s="145"/>
      <c r="AR50" s="145"/>
      <c r="AS50" s="145"/>
      <c r="AT50" s="145"/>
      <c r="AU50" s="145"/>
      <c r="AV50" s="63"/>
    </row>
    <row r="51" spans="2:48" ht="15.75" thickBot="1" x14ac:dyDescent="0.3">
      <c r="B51" s="15"/>
      <c r="C51" s="588">
        <f>C20</f>
        <v>7</v>
      </c>
      <c r="D51" s="589">
        <f>P20</f>
        <v>0</v>
      </c>
      <c r="E51" s="589">
        <f t="shared" ref="E51:F54" si="22">U20</f>
        <v>0</v>
      </c>
      <c r="F51" s="589">
        <f t="shared" si="22"/>
        <v>0</v>
      </c>
      <c r="G51" s="589"/>
      <c r="H51" s="589">
        <f t="shared" si="15"/>
        <v>0</v>
      </c>
      <c r="I51" s="592"/>
      <c r="J51" s="115">
        <f>IF($I20&gt;=25,$H51,IF(J$44&lt;=$I20,$H51,IF(J$44&lt;=($I20*($W20+1)),$H51,0)))-IF(J$44-1&lt;=($I20*$W20),$F51,0)*IF(OR($X20=0,$X20&gt;25),0,IF(MOD(J$44,$I20)=0,1,0))</f>
        <v>0</v>
      </c>
      <c r="K51" s="115">
        <f t="shared" ref="K51:AH51" si="23">IF($I20&gt;=25,$H51,IF(K$44&lt;=$I20,$H51,IF(K$44&lt;=($I20*($W20+1)),$H51,0)))-IF(K$44-1&lt;=($I20*$W20),$F51,0)*IF(OR($X20=0,$X20&gt;25),0,IF(MOD(K$44-1,$I20)=0,1,0))</f>
        <v>0</v>
      </c>
      <c r="L51" s="115">
        <f t="shared" si="23"/>
        <v>0</v>
      </c>
      <c r="M51" s="115">
        <f t="shared" si="23"/>
        <v>0</v>
      </c>
      <c r="N51" s="115">
        <f t="shared" si="23"/>
        <v>0</v>
      </c>
      <c r="O51" s="115">
        <f t="shared" si="23"/>
        <v>0</v>
      </c>
      <c r="P51" s="115">
        <f t="shared" si="23"/>
        <v>0</v>
      </c>
      <c r="Q51" s="115">
        <f t="shared" si="23"/>
        <v>0</v>
      </c>
      <c r="R51" s="115">
        <f t="shared" si="23"/>
        <v>0</v>
      </c>
      <c r="S51" s="115">
        <f t="shared" si="23"/>
        <v>0</v>
      </c>
      <c r="T51" s="115">
        <f t="shared" si="23"/>
        <v>0</v>
      </c>
      <c r="U51" s="115">
        <f t="shared" si="23"/>
        <v>0</v>
      </c>
      <c r="V51" s="115">
        <f t="shared" si="23"/>
        <v>0</v>
      </c>
      <c r="W51" s="115">
        <f t="shared" si="23"/>
        <v>0</v>
      </c>
      <c r="X51" s="115">
        <f t="shared" si="23"/>
        <v>0</v>
      </c>
      <c r="Y51" s="115">
        <f t="shared" si="23"/>
        <v>0</v>
      </c>
      <c r="Z51" s="115">
        <f t="shared" si="23"/>
        <v>0</v>
      </c>
      <c r="AA51" s="115">
        <f t="shared" si="23"/>
        <v>0</v>
      </c>
      <c r="AB51" s="115">
        <f t="shared" si="23"/>
        <v>0</v>
      </c>
      <c r="AC51" s="115">
        <f t="shared" si="23"/>
        <v>0</v>
      </c>
      <c r="AD51" s="115">
        <f t="shared" si="23"/>
        <v>0</v>
      </c>
      <c r="AE51" s="115">
        <f t="shared" si="23"/>
        <v>0</v>
      </c>
      <c r="AF51" s="115">
        <f t="shared" si="23"/>
        <v>0</v>
      </c>
      <c r="AG51" s="115">
        <f t="shared" si="23"/>
        <v>0</v>
      </c>
      <c r="AH51" s="115">
        <f t="shared" si="23"/>
        <v>0</v>
      </c>
      <c r="AI51" s="116">
        <f>SUM(J51:AH51)</f>
        <v>0</v>
      </c>
      <c r="AJ51" s="145"/>
      <c r="AK51" s="145"/>
      <c r="AL51" s="145"/>
      <c r="AM51" s="145"/>
      <c r="AN51" s="145"/>
      <c r="AO51" s="145"/>
      <c r="AP51" s="145"/>
      <c r="AQ51" s="145"/>
      <c r="AR51" s="145"/>
      <c r="AS51" s="145"/>
      <c r="AT51" s="145"/>
      <c r="AU51" s="145"/>
      <c r="AV51" s="63"/>
    </row>
    <row r="52" spans="2:48" ht="15.75" thickBot="1" x14ac:dyDescent="0.3">
      <c r="B52" s="15"/>
      <c r="C52" s="112">
        <f>C21</f>
        <v>8</v>
      </c>
      <c r="D52" s="118">
        <f>P21</f>
        <v>0</v>
      </c>
      <c r="E52" s="118">
        <f t="shared" si="22"/>
        <v>0</v>
      </c>
      <c r="F52" s="118">
        <f t="shared" si="22"/>
        <v>0</v>
      </c>
      <c r="G52" s="118"/>
      <c r="H52" s="113">
        <f t="shared" si="15"/>
        <v>0</v>
      </c>
      <c r="I52" s="119"/>
      <c r="J52" s="115">
        <f>IF($I21&gt;=25,$H52,IF(J$44&lt;=$I21,$H52,IF(J$44&lt;=($I21*($W21+1)),$H52,0)))-IF(J$44-1&lt;=($I21*$W21),$F52,0)*IF(OR($X21=0,$X21&gt;25),0,IF(MOD(J$44,$I21)=0,1,0))</f>
        <v>0</v>
      </c>
      <c r="K52" s="115">
        <f t="shared" ref="K52:AH52" si="24">IF($I21&gt;=25,$H52,IF(K$44&lt;=$I21,$H52,IF(K$44&lt;=($I21*($W21+1)),$H52,0)))-IF(K$44-1&lt;=($I21*$W21),$F52,0)*IF(OR($X21=0,$X21&gt;25),0,IF(MOD(K$44-1,$I21)=0,1,0))</f>
        <v>0</v>
      </c>
      <c r="L52" s="115">
        <f t="shared" si="24"/>
        <v>0</v>
      </c>
      <c r="M52" s="115">
        <f t="shared" si="24"/>
        <v>0</v>
      </c>
      <c r="N52" s="115">
        <f t="shared" si="24"/>
        <v>0</v>
      </c>
      <c r="O52" s="115">
        <f t="shared" si="24"/>
        <v>0</v>
      </c>
      <c r="P52" s="115">
        <f t="shared" si="24"/>
        <v>0</v>
      </c>
      <c r="Q52" s="115">
        <f t="shared" si="24"/>
        <v>0</v>
      </c>
      <c r="R52" s="115">
        <f t="shared" si="24"/>
        <v>0</v>
      </c>
      <c r="S52" s="115">
        <f t="shared" si="24"/>
        <v>0</v>
      </c>
      <c r="T52" s="115">
        <f t="shared" si="24"/>
        <v>0</v>
      </c>
      <c r="U52" s="115">
        <f t="shared" si="24"/>
        <v>0</v>
      </c>
      <c r="V52" s="115">
        <f t="shared" si="24"/>
        <v>0</v>
      </c>
      <c r="W52" s="115">
        <f t="shared" si="24"/>
        <v>0</v>
      </c>
      <c r="X52" s="115">
        <f t="shared" si="24"/>
        <v>0</v>
      </c>
      <c r="Y52" s="115">
        <f t="shared" si="24"/>
        <v>0</v>
      </c>
      <c r="Z52" s="115">
        <f t="shared" si="24"/>
        <v>0</v>
      </c>
      <c r="AA52" s="115">
        <f t="shared" si="24"/>
        <v>0</v>
      </c>
      <c r="AB52" s="115">
        <f t="shared" si="24"/>
        <v>0</v>
      </c>
      <c r="AC52" s="115">
        <f t="shared" si="24"/>
        <v>0</v>
      </c>
      <c r="AD52" s="115">
        <f t="shared" si="24"/>
        <v>0</v>
      </c>
      <c r="AE52" s="115">
        <f t="shared" si="24"/>
        <v>0</v>
      </c>
      <c r="AF52" s="115">
        <f t="shared" si="24"/>
        <v>0</v>
      </c>
      <c r="AG52" s="115">
        <f t="shared" si="24"/>
        <v>0</v>
      </c>
      <c r="AH52" s="115">
        <f t="shared" si="24"/>
        <v>0</v>
      </c>
      <c r="AI52" s="116">
        <f t="shared" si="14"/>
        <v>0</v>
      </c>
      <c r="AJ52" s="145"/>
      <c r="AK52" s="145"/>
      <c r="AL52" s="145"/>
      <c r="AM52" s="145"/>
      <c r="AN52" s="145"/>
      <c r="AO52" s="145"/>
      <c r="AP52" s="145"/>
      <c r="AQ52" s="145"/>
      <c r="AR52" s="145"/>
      <c r="AS52" s="145"/>
      <c r="AT52" s="145"/>
      <c r="AU52" s="145"/>
      <c r="AV52" s="63"/>
    </row>
    <row r="53" spans="2:48" ht="15.75" thickBot="1" x14ac:dyDescent="0.3">
      <c r="B53" s="15"/>
      <c r="C53" s="588">
        <f>C22</f>
        <v>9</v>
      </c>
      <c r="D53" s="589">
        <f>P22</f>
        <v>0</v>
      </c>
      <c r="E53" s="589">
        <f t="shared" si="22"/>
        <v>0</v>
      </c>
      <c r="F53" s="589">
        <f t="shared" si="22"/>
        <v>0</v>
      </c>
      <c r="G53" s="589"/>
      <c r="H53" s="589">
        <f t="shared" si="15"/>
        <v>0</v>
      </c>
      <c r="I53" s="592"/>
      <c r="J53" s="115">
        <f>IF($I22&gt;=25,$H53,IF(J$44&lt;=$I22,$H53,IF(J$44&lt;=($I22*($W22+1)),$H53,0)))-IF(J$44-1&lt;=($I22*$W22),$F53,0)*IF(OR($X22=0,$X22&gt;25),0,IF(MOD(J$44,$I22)=0,1,0))</f>
        <v>0</v>
      </c>
      <c r="K53" s="115">
        <f t="shared" ref="K53:AH53" si="25">IF($I22&gt;=25,$H53,IF(K$44&lt;=$I22,$H53,IF(K$44&lt;=($I22*($W22+1)),$H53,0)))-IF(K$44-1&lt;=($I22*$W22),$F53,0)*IF(OR($X22=0,$X22&gt;25),0,IF(MOD(K$44-1,$I22)=0,1,0))</f>
        <v>0</v>
      </c>
      <c r="L53" s="115">
        <f t="shared" si="25"/>
        <v>0</v>
      </c>
      <c r="M53" s="115">
        <f t="shared" si="25"/>
        <v>0</v>
      </c>
      <c r="N53" s="115">
        <f t="shared" si="25"/>
        <v>0</v>
      </c>
      <c r="O53" s="115">
        <f t="shared" si="25"/>
        <v>0</v>
      </c>
      <c r="P53" s="115">
        <f t="shared" si="25"/>
        <v>0</v>
      </c>
      <c r="Q53" s="115">
        <f t="shared" si="25"/>
        <v>0</v>
      </c>
      <c r="R53" s="115">
        <f t="shared" si="25"/>
        <v>0</v>
      </c>
      <c r="S53" s="115">
        <f t="shared" si="25"/>
        <v>0</v>
      </c>
      <c r="T53" s="115">
        <f t="shared" si="25"/>
        <v>0</v>
      </c>
      <c r="U53" s="115">
        <f t="shared" si="25"/>
        <v>0</v>
      </c>
      <c r="V53" s="115">
        <f t="shared" si="25"/>
        <v>0</v>
      </c>
      <c r="W53" s="115">
        <f t="shared" si="25"/>
        <v>0</v>
      </c>
      <c r="X53" s="115">
        <f t="shared" si="25"/>
        <v>0</v>
      </c>
      <c r="Y53" s="115">
        <f t="shared" si="25"/>
        <v>0</v>
      </c>
      <c r="Z53" s="115">
        <f t="shared" si="25"/>
        <v>0</v>
      </c>
      <c r="AA53" s="115">
        <f t="shared" si="25"/>
        <v>0</v>
      </c>
      <c r="AB53" s="115">
        <f t="shared" si="25"/>
        <v>0</v>
      </c>
      <c r="AC53" s="115">
        <f t="shared" si="25"/>
        <v>0</v>
      </c>
      <c r="AD53" s="115">
        <f t="shared" si="25"/>
        <v>0</v>
      </c>
      <c r="AE53" s="115">
        <f t="shared" si="25"/>
        <v>0</v>
      </c>
      <c r="AF53" s="115">
        <f t="shared" si="25"/>
        <v>0</v>
      </c>
      <c r="AG53" s="115">
        <f t="shared" si="25"/>
        <v>0</v>
      </c>
      <c r="AH53" s="115">
        <f t="shared" si="25"/>
        <v>0</v>
      </c>
      <c r="AI53" s="116">
        <f t="shared" si="14"/>
        <v>0</v>
      </c>
      <c r="AJ53" s="145"/>
      <c r="AK53" s="145"/>
      <c r="AL53" s="145"/>
      <c r="AM53" s="145"/>
      <c r="AN53" s="145"/>
      <c r="AO53" s="145"/>
      <c r="AP53" s="145"/>
      <c r="AQ53" s="145"/>
      <c r="AR53" s="145"/>
      <c r="AS53" s="145"/>
      <c r="AT53" s="145"/>
      <c r="AU53" s="145"/>
      <c r="AV53" s="63"/>
    </row>
    <row r="54" spans="2:48" ht="15.75" thickBot="1" x14ac:dyDescent="0.3">
      <c r="B54" s="15"/>
      <c r="C54" s="112">
        <f>C23</f>
        <v>10</v>
      </c>
      <c r="D54" s="118">
        <f>P23</f>
        <v>0</v>
      </c>
      <c r="E54" s="118">
        <f t="shared" si="22"/>
        <v>0</v>
      </c>
      <c r="F54" s="118">
        <f t="shared" si="22"/>
        <v>0</v>
      </c>
      <c r="G54" s="118"/>
      <c r="H54" s="113">
        <f t="shared" si="15"/>
        <v>0</v>
      </c>
      <c r="I54" s="119"/>
      <c r="J54" s="115">
        <f>IF($I23&gt;=25,$H54,IF(J$44&lt;=$I23,$H54,IF(J$44&lt;=($I23*($W23+1)),$H54,0)))-IF(J$44-1&lt;=($I23*$W23),$F54,0)*IF(OR($X23=0,$X23&gt;25),0,IF(MOD(J$44,$I23)=0,1,0))</f>
        <v>0</v>
      </c>
      <c r="K54" s="115">
        <f t="shared" ref="K54:AH54" si="26">IF($I23&gt;=25,$H54,IF(K$44&lt;=$I23,$H54,IF(K$44&lt;=($I23*($W23+1)),$H54,0)))-IF(K$44-1&lt;=($I23*$W23),$F54,0)*IF(OR($X23=0,$X23&gt;25),0,IF(MOD(K$44-1,$I23)=0,1,0))</f>
        <v>0</v>
      </c>
      <c r="L54" s="115">
        <f t="shared" si="26"/>
        <v>0</v>
      </c>
      <c r="M54" s="115">
        <f t="shared" si="26"/>
        <v>0</v>
      </c>
      <c r="N54" s="115">
        <f t="shared" si="26"/>
        <v>0</v>
      </c>
      <c r="O54" s="115">
        <f t="shared" si="26"/>
        <v>0</v>
      </c>
      <c r="P54" s="115">
        <f t="shared" si="26"/>
        <v>0</v>
      </c>
      <c r="Q54" s="115">
        <f t="shared" si="26"/>
        <v>0</v>
      </c>
      <c r="R54" s="115">
        <f t="shared" si="26"/>
        <v>0</v>
      </c>
      <c r="S54" s="115">
        <f t="shared" si="26"/>
        <v>0</v>
      </c>
      <c r="T54" s="115">
        <f t="shared" si="26"/>
        <v>0</v>
      </c>
      <c r="U54" s="115">
        <f t="shared" si="26"/>
        <v>0</v>
      </c>
      <c r="V54" s="115">
        <f t="shared" si="26"/>
        <v>0</v>
      </c>
      <c r="W54" s="115">
        <f t="shared" si="26"/>
        <v>0</v>
      </c>
      <c r="X54" s="115">
        <f t="shared" si="26"/>
        <v>0</v>
      </c>
      <c r="Y54" s="115">
        <f t="shared" si="26"/>
        <v>0</v>
      </c>
      <c r="Z54" s="115">
        <f t="shared" si="26"/>
        <v>0</v>
      </c>
      <c r="AA54" s="115">
        <f t="shared" si="26"/>
        <v>0</v>
      </c>
      <c r="AB54" s="115">
        <f t="shared" si="26"/>
        <v>0</v>
      </c>
      <c r="AC54" s="115">
        <f t="shared" si="26"/>
        <v>0</v>
      </c>
      <c r="AD54" s="115">
        <f t="shared" si="26"/>
        <v>0</v>
      </c>
      <c r="AE54" s="115">
        <f t="shared" si="26"/>
        <v>0</v>
      </c>
      <c r="AF54" s="115">
        <f t="shared" si="26"/>
        <v>0</v>
      </c>
      <c r="AG54" s="115">
        <f t="shared" si="26"/>
        <v>0</v>
      </c>
      <c r="AH54" s="115">
        <f t="shared" si="26"/>
        <v>0</v>
      </c>
      <c r="AI54" s="116">
        <f t="shared" si="14"/>
        <v>0</v>
      </c>
      <c r="AJ54" s="145"/>
      <c r="AK54" s="145"/>
      <c r="AL54" s="145"/>
      <c r="AM54" s="145"/>
      <c r="AN54" s="145"/>
      <c r="AO54" s="145"/>
      <c r="AP54" s="145"/>
      <c r="AQ54" s="145"/>
      <c r="AR54" s="145"/>
      <c r="AS54" s="145"/>
      <c r="AT54" s="145"/>
      <c r="AU54" s="145"/>
      <c r="AV54" s="63"/>
    </row>
    <row r="55" spans="2:48" ht="15.75" thickBot="1" x14ac:dyDescent="0.3">
      <c r="B55" s="15"/>
      <c r="C55" s="112"/>
      <c r="D55" s="120"/>
      <c r="E55" s="120"/>
      <c r="F55" s="120"/>
      <c r="G55" s="120"/>
      <c r="H55" s="117"/>
      <c r="I55" s="121" t="s">
        <v>33</v>
      </c>
      <c r="J55" s="122">
        <f>SUM(J45:J54)</f>
        <v>0</v>
      </c>
      <c r="K55" s="122">
        <f t="shared" ref="K55:AI55" si="27">SUM(K45:K54)</f>
        <v>0</v>
      </c>
      <c r="L55" s="122">
        <f t="shared" si="27"/>
        <v>0</v>
      </c>
      <c r="M55" s="122">
        <f t="shared" si="27"/>
        <v>0</v>
      </c>
      <c r="N55" s="122">
        <f t="shared" si="27"/>
        <v>0</v>
      </c>
      <c r="O55" s="122">
        <f t="shared" si="27"/>
        <v>0</v>
      </c>
      <c r="P55" s="122">
        <f t="shared" si="27"/>
        <v>0</v>
      </c>
      <c r="Q55" s="122">
        <f t="shared" si="27"/>
        <v>0</v>
      </c>
      <c r="R55" s="122">
        <f t="shared" si="27"/>
        <v>0</v>
      </c>
      <c r="S55" s="122">
        <f t="shared" si="27"/>
        <v>0</v>
      </c>
      <c r="T55" s="122">
        <f t="shared" si="27"/>
        <v>0</v>
      </c>
      <c r="U55" s="122">
        <f t="shared" si="27"/>
        <v>0</v>
      </c>
      <c r="V55" s="122">
        <f t="shared" si="27"/>
        <v>0</v>
      </c>
      <c r="W55" s="122">
        <f t="shared" si="27"/>
        <v>0</v>
      </c>
      <c r="X55" s="122">
        <f t="shared" si="27"/>
        <v>0</v>
      </c>
      <c r="Y55" s="122">
        <f t="shared" si="27"/>
        <v>0</v>
      </c>
      <c r="Z55" s="122">
        <f t="shared" si="27"/>
        <v>0</v>
      </c>
      <c r="AA55" s="122">
        <f t="shared" si="27"/>
        <v>0</v>
      </c>
      <c r="AB55" s="122">
        <f t="shared" si="27"/>
        <v>0</v>
      </c>
      <c r="AC55" s="122">
        <f t="shared" si="27"/>
        <v>0</v>
      </c>
      <c r="AD55" s="122">
        <f t="shared" si="27"/>
        <v>0</v>
      </c>
      <c r="AE55" s="122">
        <f t="shared" si="27"/>
        <v>0</v>
      </c>
      <c r="AF55" s="122">
        <f t="shared" si="27"/>
        <v>0</v>
      </c>
      <c r="AG55" s="122">
        <f t="shared" si="27"/>
        <v>0</v>
      </c>
      <c r="AH55" s="122">
        <f t="shared" si="27"/>
        <v>0</v>
      </c>
      <c r="AI55" s="123">
        <f t="shared" si="27"/>
        <v>0</v>
      </c>
      <c r="AJ55" s="145"/>
      <c r="AK55" s="145"/>
      <c r="AL55" s="145"/>
      <c r="AM55" s="145"/>
      <c r="AN55" s="145"/>
      <c r="AO55" s="145"/>
      <c r="AP55" s="145"/>
      <c r="AQ55" s="145"/>
      <c r="AR55" s="145"/>
      <c r="AS55" s="145"/>
      <c r="AT55" s="145"/>
      <c r="AU55" s="145"/>
      <c r="AV55" s="63"/>
    </row>
    <row r="56" spans="2:48" ht="15.75" thickBot="1" x14ac:dyDescent="0.3">
      <c r="B56" s="15"/>
      <c r="C56" s="112"/>
      <c r="D56" s="124"/>
      <c r="E56" s="124"/>
      <c r="F56" s="124"/>
      <c r="G56" s="124"/>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25"/>
      <c r="AJ56" s="145"/>
      <c r="AK56" s="145"/>
      <c r="AL56" s="145"/>
      <c r="AM56" s="145"/>
      <c r="AN56" s="145"/>
      <c r="AO56" s="145"/>
      <c r="AP56" s="145"/>
      <c r="AQ56" s="145"/>
      <c r="AR56" s="145"/>
      <c r="AS56" s="145"/>
      <c r="AT56" s="145"/>
      <c r="AU56" s="145"/>
      <c r="AV56" s="63"/>
    </row>
    <row r="57" spans="2:48" ht="28.5" customHeight="1" thickBot="1" x14ac:dyDescent="0.3">
      <c r="B57" s="15"/>
      <c r="C57" s="109" t="s">
        <v>31</v>
      </c>
      <c r="D57" s="630" t="s">
        <v>106</v>
      </c>
      <c r="E57" s="126"/>
      <c r="F57" s="126"/>
      <c r="G57" s="126"/>
      <c r="H57" s="1645" t="s">
        <v>107</v>
      </c>
      <c r="I57" s="1645"/>
      <c r="J57" s="110">
        <v>1</v>
      </c>
      <c r="K57" s="110">
        <v>2</v>
      </c>
      <c r="L57" s="110">
        <v>3</v>
      </c>
      <c r="M57" s="110">
        <v>4</v>
      </c>
      <c r="N57" s="110">
        <v>5</v>
      </c>
      <c r="O57" s="110">
        <v>6</v>
      </c>
      <c r="P57" s="110">
        <v>7</v>
      </c>
      <c r="Q57" s="110">
        <v>8</v>
      </c>
      <c r="R57" s="110">
        <v>9</v>
      </c>
      <c r="S57" s="110">
        <v>10</v>
      </c>
      <c r="T57" s="110">
        <v>11</v>
      </c>
      <c r="U57" s="110">
        <v>12</v>
      </c>
      <c r="V57" s="110">
        <v>13</v>
      </c>
      <c r="W57" s="110">
        <v>14</v>
      </c>
      <c r="X57" s="110">
        <v>15</v>
      </c>
      <c r="Y57" s="110">
        <v>16</v>
      </c>
      <c r="Z57" s="110">
        <v>17</v>
      </c>
      <c r="AA57" s="110">
        <v>18</v>
      </c>
      <c r="AB57" s="110">
        <v>19</v>
      </c>
      <c r="AC57" s="110">
        <v>20</v>
      </c>
      <c r="AD57" s="110">
        <v>21</v>
      </c>
      <c r="AE57" s="110">
        <v>22</v>
      </c>
      <c r="AF57" s="110">
        <v>23</v>
      </c>
      <c r="AG57" s="110">
        <v>24</v>
      </c>
      <c r="AH57" s="110">
        <v>25</v>
      </c>
      <c r="AI57" s="111" t="s">
        <v>32</v>
      </c>
      <c r="AJ57" s="145"/>
      <c r="AK57" s="145"/>
      <c r="AL57" s="145"/>
      <c r="AM57" s="145"/>
      <c r="AN57" s="145"/>
      <c r="AO57" s="145"/>
      <c r="AP57" s="145"/>
      <c r="AQ57" s="145"/>
      <c r="AR57" s="145"/>
      <c r="AS57" s="145"/>
      <c r="AT57" s="145"/>
      <c r="AU57" s="145"/>
      <c r="AV57" s="63"/>
    </row>
    <row r="58" spans="2:48" ht="15.75" thickBot="1" x14ac:dyDescent="0.3">
      <c r="B58" s="15"/>
      <c r="C58" s="593">
        <f t="shared" ref="C58:C67" si="28">C45</f>
        <v>1</v>
      </c>
      <c r="D58" s="594">
        <f>O12</f>
        <v>0</v>
      </c>
      <c r="E58" s="595"/>
      <c r="F58" s="595"/>
      <c r="G58" s="595"/>
      <c r="H58" s="594">
        <f>IF(D58="","",D58-E58-F58)</f>
        <v>0</v>
      </c>
      <c r="I58" s="591"/>
      <c r="J58" s="723">
        <f t="shared" ref="J58:AH58" si="29">IF($I12&gt;=25,$H58,IF(J$57&lt;=$I12,$H58,IF(J$57&lt;=($I12*($W12+1)),$H58,0)))</f>
        <v>0</v>
      </c>
      <c r="K58" s="723">
        <f t="shared" si="29"/>
        <v>0</v>
      </c>
      <c r="L58" s="723">
        <f t="shared" si="29"/>
        <v>0</v>
      </c>
      <c r="M58" s="723">
        <f t="shared" si="29"/>
        <v>0</v>
      </c>
      <c r="N58" s="723">
        <f t="shared" si="29"/>
        <v>0</v>
      </c>
      <c r="O58" s="723">
        <f t="shared" si="29"/>
        <v>0</v>
      </c>
      <c r="P58" s="723">
        <f t="shared" si="29"/>
        <v>0</v>
      </c>
      <c r="Q58" s="723">
        <f t="shared" si="29"/>
        <v>0</v>
      </c>
      <c r="R58" s="723">
        <f t="shared" si="29"/>
        <v>0</v>
      </c>
      <c r="S58" s="723">
        <f t="shared" si="29"/>
        <v>0</v>
      </c>
      <c r="T58" s="723">
        <f t="shared" si="29"/>
        <v>0</v>
      </c>
      <c r="U58" s="723">
        <f t="shared" si="29"/>
        <v>0</v>
      </c>
      <c r="V58" s="723">
        <f t="shared" si="29"/>
        <v>0</v>
      </c>
      <c r="W58" s="723">
        <f t="shared" si="29"/>
        <v>0</v>
      </c>
      <c r="X58" s="723">
        <f t="shared" si="29"/>
        <v>0</v>
      </c>
      <c r="Y58" s="723">
        <f t="shared" si="29"/>
        <v>0</v>
      </c>
      <c r="Z58" s="723">
        <f t="shared" si="29"/>
        <v>0</v>
      </c>
      <c r="AA58" s="723">
        <f t="shared" si="29"/>
        <v>0</v>
      </c>
      <c r="AB58" s="723">
        <f t="shared" si="29"/>
        <v>0</v>
      </c>
      <c r="AC58" s="723">
        <f t="shared" si="29"/>
        <v>0</v>
      </c>
      <c r="AD58" s="723">
        <f t="shared" si="29"/>
        <v>0</v>
      </c>
      <c r="AE58" s="723">
        <f t="shared" si="29"/>
        <v>0</v>
      </c>
      <c r="AF58" s="723">
        <f t="shared" si="29"/>
        <v>0</v>
      </c>
      <c r="AG58" s="723">
        <f t="shared" si="29"/>
        <v>0</v>
      </c>
      <c r="AH58" s="723">
        <f t="shared" si="29"/>
        <v>0</v>
      </c>
      <c r="AI58" s="336">
        <f t="shared" ref="AI58:AI66" si="30">SUM(J58:AH58)</f>
        <v>0</v>
      </c>
      <c r="AJ58" s="145"/>
      <c r="AK58" s="145"/>
      <c r="AL58" s="145"/>
      <c r="AM58" s="145"/>
      <c r="AN58" s="145"/>
      <c r="AO58" s="145"/>
      <c r="AP58" s="145"/>
      <c r="AQ58" s="145"/>
      <c r="AR58" s="145"/>
      <c r="AS58" s="145"/>
      <c r="AT58" s="145"/>
      <c r="AU58" s="145"/>
      <c r="AV58" s="63"/>
    </row>
    <row r="59" spans="2:48" ht="15.75" thickBot="1" x14ac:dyDescent="0.3">
      <c r="B59" s="15"/>
      <c r="C59" s="127">
        <f t="shared" si="28"/>
        <v>2</v>
      </c>
      <c r="D59" s="340">
        <f>O13</f>
        <v>0</v>
      </c>
      <c r="E59" s="341"/>
      <c r="F59" s="341"/>
      <c r="G59" s="341"/>
      <c r="H59" s="340">
        <f t="shared" ref="H59:H67" si="31">IF(D59="","",D59-E59-F59)</f>
        <v>0</v>
      </c>
      <c r="I59" s="117"/>
      <c r="J59" s="723">
        <f t="shared" ref="J59:AH59" si="32">IF($I13&gt;=25,$H59,IF(J$57&lt;=$I13,$H59,IF(J$57&lt;=($I13*($W13+1)),$H59,0)))</f>
        <v>0</v>
      </c>
      <c r="K59" s="723">
        <f t="shared" si="32"/>
        <v>0</v>
      </c>
      <c r="L59" s="723">
        <f t="shared" si="32"/>
        <v>0</v>
      </c>
      <c r="M59" s="723">
        <f t="shared" si="32"/>
        <v>0</v>
      </c>
      <c r="N59" s="723">
        <f t="shared" si="32"/>
        <v>0</v>
      </c>
      <c r="O59" s="723">
        <f t="shared" si="32"/>
        <v>0</v>
      </c>
      <c r="P59" s="723">
        <f t="shared" si="32"/>
        <v>0</v>
      </c>
      <c r="Q59" s="723">
        <f t="shared" si="32"/>
        <v>0</v>
      </c>
      <c r="R59" s="723">
        <f t="shared" si="32"/>
        <v>0</v>
      </c>
      <c r="S59" s="723">
        <f t="shared" si="32"/>
        <v>0</v>
      </c>
      <c r="T59" s="723">
        <f t="shared" si="32"/>
        <v>0</v>
      </c>
      <c r="U59" s="723">
        <f t="shared" si="32"/>
        <v>0</v>
      </c>
      <c r="V59" s="723">
        <f t="shared" si="32"/>
        <v>0</v>
      </c>
      <c r="W59" s="723">
        <f t="shared" si="32"/>
        <v>0</v>
      </c>
      <c r="X59" s="723">
        <f t="shared" si="32"/>
        <v>0</v>
      </c>
      <c r="Y59" s="723">
        <f t="shared" si="32"/>
        <v>0</v>
      </c>
      <c r="Z59" s="723">
        <f t="shared" si="32"/>
        <v>0</v>
      </c>
      <c r="AA59" s="723">
        <f t="shared" si="32"/>
        <v>0</v>
      </c>
      <c r="AB59" s="723">
        <f t="shared" si="32"/>
        <v>0</v>
      </c>
      <c r="AC59" s="723">
        <f t="shared" si="32"/>
        <v>0</v>
      </c>
      <c r="AD59" s="723">
        <f t="shared" si="32"/>
        <v>0</v>
      </c>
      <c r="AE59" s="723">
        <f t="shared" si="32"/>
        <v>0</v>
      </c>
      <c r="AF59" s="723">
        <f t="shared" si="32"/>
        <v>0</v>
      </c>
      <c r="AG59" s="723">
        <f t="shared" si="32"/>
        <v>0</v>
      </c>
      <c r="AH59" s="723">
        <f t="shared" si="32"/>
        <v>0</v>
      </c>
      <c r="AI59" s="336">
        <f t="shared" si="30"/>
        <v>0</v>
      </c>
      <c r="AJ59" s="145"/>
      <c r="AK59" s="145"/>
      <c r="AL59" s="145"/>
      <c r="AM59" s="145"/>
      <c r="AN59" s="145"/>
      <c r="AO59" s="145"/>
      <c r="AP59" s="145"/>
      <c r="AQ59" s="145"/>
      <c r="AR59" s="145"/>
      <c r="AS59" s="145"/>
      <c r="AT59" s="145"/>
      <c r="AU59" s="145"/>
      <c r="AV59" s="63"/>
    </row>
    <row r="60" spans="2:48" ht="15.75" thickBot="1" x14ac:dyDescent="0.3">
      <c r="B60" s="15"/>
      <c r="C60" s="593">
        <f t="shared" si="28"/>
        <v>3</v>
      </c>
      <c r="D60" s="594">
        <f>O14</f>
        <v>0</v>
      </c>
      <c r="E60" s="595"/>
      <c r="F60" s="595"/>
      <c r="G60" s="595"/>
      <c r="H60" s="594">
        <f t="shared" si="31"/>
        <v>0</v>
      </c>
      <c r="I60" s="591"/>
      <c r="J60" s="723">
        <f t="shared" ref="J60:AH60" si="33">IF($I14&gt;=25,$H60,IF(J$57&lt;=$I14,$H60,IF(J$57&lt;=($I14*($W14+1)),$H60,0)))</f>
        <v>0</v>
      </c>
      <c r="K60" s="723">
        <f t="shared" si="33"/>
        <v>0</v>
      </c>
      <c r="L60" s="723">
        <f t="shared" si="33"/>
        <v>0</v>
      </c>
      <c r="M60" s="723">
        <f t="shared" si="33"/>
        <v>0</v>
      </c>
      <c r="N60" s="723">
        <f t="shared" si="33"/>
        <v>0</v>
      </c>
      <c r="O60" s="723">
        <f t="shared" si="33"/>
        <v>0</v>
      </c>
      <c r="P60" s="723">
        <f t="shared" si="33"/>
        <v>0</v>
      </c>
      <c r="Q60" s="723">
        <f t="shared" si="33"/>
        <v>0</v>
      </c>
      <c r="R60" s="723">
        <f t="shared" si="33"/>
        <v>0</v>
      </c>
      <c r="S60" s="723">
        <f t="shared" si="33"/>
        <v>0</v>
      </c>
      <c r="T60" s="723">
        <f t="shared" si="33"/>
        <v>0</v>
      </c>
      <c r="U60" s="723">
        <f t="shared" si="33"/>
        <v>0</v>
      </c>
      <c r="V60" s="723">
        <f t="shared" si="33"/>
        <v>0</v>
      </c>
      <c r="W60" s="723">
        <f t="shared" si="33"/>
        <v>0</v>
      </c>
      <c r="X60" s="723">
        <f t="shared" si="33"/>
        <v>0</v>
      </c>
      <c r="Y60" s="723">
        <f t="shared" si="33"/>
        <v>0</v>
      </c>
      <c r="Z60" s="723">
        <f t="shared" si="33"/>
        <v>0</v>
      </c>
      <c r="AA60" s="723">
        <f t="shared" si="33"/>
        <v>0</v>
      </c>
      <c r="AB60" s="723">
        <f t="shared" si="33"/>
        <v>0</v>
      </c>
      <c r="AC60" s="723">
        <f t="shared" si="33"/>
        <v>0</v>
      </c>
      <c r="AD60" s="723">
        <f t="shared" si="33"/>
        <v>0</v>
      </c>
      <c r="AE60" s="723">
        <f t="shared" si="33"/>
        <v>0</v>
      </c>
      <c r="AF60" s="723">
        <f t="shared" si="33"/>
        <v>0</v>
      </c>
      <c r="AG60" s="723">
        <f t="shared" si="33"/>
        <v>0</v>
      </c>
      <c r="AH60" s="723">
        <f t="shared" si="33"/>
        <v>0</v>
      </c>
      <c r="AI60" s="336">
        <f t="shared" si="30"/>
        <v>0</v>
      </c>
      <c r="AJ60" s="145"/>
      <c r="AK60" s="145"/>
      <c r="AL60" s="145"/>
      <c r="AM60" s="145"/>
      <c r="AN60" s="145"/>
      <c r="AO60" s="145"/>
      <c r="AP60" s="145"/>
      <c r="AQ60" s="145"/>
      <c r="AR60" s="145"/>
      <c r="AS60" s="145"/>
      <c r="AT60" s="145"/>
      <c r="AU60" s="145"/>
      <c r="AV60" s="63"/>
    </row>
    <row r="61" spans="2:48" ht="15.75" thickBot="1" x14ac:dyDescent="0.3">
      <c r="B61" s="15"/>
      <c r="C61" s="127">
        <f t="shared" si="28"/>
        <v>4</v>
      </c>
      <c r="D61" s="340">
        <f>O16</f>
        <v>0</v>
      </c>
      <c r="E61" s="341"/>
      <c r="F61" s="341"/>
      <c r="G61" s="341"/>
      <c r="H61" s="340">
        <f t="shared" si="31"/>
        <v>0</v>
      </c>
      <c r="I61" s="117"/>
      <c r="J61" s="723">
        <f t="shared" ref="J61:AH61" si="34">IF($I16&gt;=25,$H61,IF(J$57&lt;=$I16,$H61,IF(J$57&lt;=($I16*($W16+1)),$H61,0)))</f>
        <v>0</v>
      </c>
      <c r="K61" s="723">
        <f t="shared" si="34"/>
        <v>0</v>
      </c>
      <c r="L61" s="723">
        <f t="shared" si="34"/>
        <v>0</v>
      </c>
      <c r="M61" s="723">
        <f t="shared" si="34"/>
        <v>0</v>
      </c>
      <c r="N61" s="723">
        <f t="shared" si="34"/>
        <v>0</v>
      </c>
      <c r="O61" s="723">
        <f t="shared" si="34"/>
        <v>0</v>
      </c>
      <c r="P61" s="723">
        <f t="shared" si="34"/>
        <v>0</v>
      </c>
      <c r="Q61" s="723">
        <f t="shared" si="34"/>
        <v>0</v>
      </c>
      <c r="R61" s="723">
        <f t="shared" si="34"/>
        <v>0</v>
      </c>
      <c r="S61" s="723">
        <f t="shared" si="34"/>
        <v>0</v>
      </c>
      <c r="T61" s="723">
        <f t="shared" si="34"/>
        <v>0</v>
      </c>
      <c r="U61" s="723">
        <f t="shared" si="34"/>
        <v>0</v>
      </c>
      <c r="V61" s="723">
        <f t="shared" si="34"/>
        <v>0</v>
      </c>
      <c r="W61" s="723">
        <f t="shared" si="34"/>
        <v>0</v>
      </c>
      <c r="X61" s="723">
        <f t="shared" si="34"/>
        <v>0</v>
      </c>
      <c r="Y61" s="723">
        <f t="shared" si="34"/>
        <v>0</v>
      </c>
      <c r="Z61" s="723">
        <f t="shared" si="34"/>
        <v>0</v>
      </c>
      <c r="AA61" s="723">
        <f t="shared" si="34"/>
        <v>0</v>
      </c>
      <c r="AB61" s="723">
        <f t="shared" si="34"/>
        <v>0</v>
      </c>
      <c r="AC61" s="723">
        <f t="shared" si="34"/>
        <v>0</v>
      </c>
      <c r="AD61" s="723">
        <f t="shared" si="34"/>
        <v>0</v>
      </c>
      <c r="AE61" s="723">
        <f t="shared" si="34"/>
        <v>0</v>
      </c>
      <c r="AF61" s="723">
        <f t="shared" si="34"/>
        <v>0</v>
      </c>
      <c r="AG61" s="723">
        <f t="shared" si="34"/>
        <v>0</v>
      </c>
      <c r="AH61" s="723">
        <f t="shared" si="34"/>
        <v>0</v>
      </c>
      <c r="AI61" s="336">
        <f t="shared" si="30"/>
        <v>0</v>
      </c>
      <c r="AJ61" s="145"/>
      <c r="AK61" s="145"/>
      <c r="AL61" s="145"/>
      <c r="AM61" s="145"/>
      <c r="AN61" s="145"/>
      <c r="AO61" s="145"/>
      <c r="AP61" s="145"/>
      <c r="AQ61" s="145"/>
      <c r="AR61" s="145"/>
      <c r="AS61" s="145"/>
      <c r="AT61" s="145"/>
      <c r="AU61" s="145"/>
      <c r="AV61" s="63"/>
    </row>
    <row r="62" spans="2:48" ht="15.75" thickBot="1" x14ac:dyDescent="0.3">
      <c r="B62" s="15"/>
      <c r="C62" s="597">
        <f t="shared" si="28"/>
        <v>5</v>
      </c>
      <c r="D62" s="594">
        <f>O17</f>
        <v>0</v>
      </c>
      <c r="E62" s="595"/>
      <c r="F62" s="595"/>
      <c r="G62" s="595"/>
      <c r="H62" s="594">
        <f t="shared" si="31"/>
        <v>0</v>
      </c>
      <c r="I62" s="591"/>
      <c r="J62" s="723">
        <f t="shared" ref="J62:AH62" si="35">IF($I17&gt;=25,$H62,IF(J$57&lt;=$I17,$H62,IF(J$57&lt;=($I17*($W17+1)),$H62,0)))</f>
        <v>0</v>
      </c>
      <c r="K62" s="723">
        <f t="shared" si="35"/>
        <v>0</v>
      </c>
      <c r="L62" s="723">
        <f t="shared" si="35"/>
        <v>0</v>
      </c>
      <c r="M62" s="723">
        <f t="shared" si="35"/>
        <v>0</v>
      </c>
      <c r="N62" s="723">
        <f t="shared" si="35"/>
        <v>0</v>
      </c>
      <c r="O62" s="723">
        <f t="shared" si="35"/>
        <v>0</v>
      </c>
      <c r="P62" s="723">
        <f t="shared" si="35"/>
        <v>0</v>
      </c>
      <c r="Q62" s="723">
        <f t="shared" si="35"/>
        <v>0</v>
      </c>
      <c r="R62" s="723">
        <f t="shared" si="35"/>
        <v>0</v>
      </c>
      <c r="S62" s="723">
        <f t="shared" si="35"/>
        <v>0</v>
      </c>
      <c r="T62" s="723">
        <f t="shared" si="35"/>
        <v>0</v>
      </c>
      <c r="U62" s="723">
        <f t="shared" si="35"/>
        <v>0</v>
      </c>
      <c r="V62" s="723">
        <f t="shared" si="35"/>
        <v>0</v>
      </c>
      <c r="W62" s="723">
        <f t="shared" si="35"/>
        <v>0</v>
      </c>
      <c r="X62" s="723">
        <f t="shared" si="35"/>
        <v>0</v>
      </c>
      <c r="Y62" s="723">
        <f t="shared" si="35"/>
        <v>0</v>
      </c>
      <c r="Z62" s="723">
        <f t="shared" si="35"/>
        <v>0</v>
      </c>
      <c r="AA62" s="723">
        <f t="shared" si="35"/>
        <v>0</v>
      </c>
      <c r="AB62" s="723">
        <f t="shared" si="35"/>
        <v>0</v>
      </c>
      <c r="AC62" s="723">
        <f t="shared" si="35"/>
        <v>0</v>
      </c>
      <c r="AD62" s="723">
        <f t="shared" si="35"/>
        <v>0</v>
      </c>
      <c r="AE62" s="723">
        <f t="shared" si="35"/>
        <v>0</v>
      </c>
      <c r="AF62" s="723">
        <f t="shared" si="35"/>
        <v>0</v>
      </c>
      <c r="AG62" s="723">
        <f t="shared" si="35"/>
        <v>0</v>
      </c>
      <c r="AH62" s="723">
        <f t="shared" si="35"/>
        <v>0</v>
      </c>
      <c r="AI62" s="336">
        <f t="shared" si="30"/>
        <v>0</v>
      </c>
      <c r="AJ62" s="145"/>
      <c r="AK62" s="145"/>
      <c r="AL62" s="145"/>
      <c r="AM62" s="145"/>
      <c r="AN62" s="145"/>
      <c r="AO62" s="145"/>
      <c r="AP62" s="145"/>
      <c r="AQ62" s="145"/>
      <c r="AR62" s="145"/>
      <c r="AS62" s="145"/>
      <c r="AT62" s="145"/>
      <c r="AU62" s="145"/>
      <c r="AV62" s="63"/>
    </row>
    <row r="63" spans="2:48" ht="15.75" thickBot="1" x14ac:dyDescent="0.3">
      <c r="B63" s="15"/>
      <c r="C63" s="129">
        <f t="shared" si="28"/>
        <v>6</v>
      </c>
      <c r="D63" s="340">
        <f>O18</f>
        <v>0</v>
      </c>
      <c r="E63" s="343"/>
      <c r="F63" s="343"/>
      <c r="G63" s="343"/>
      <c r="H63" s="340">
        <f t="shared" si="31"/>
        <v>0</v>
      </c>
      <c r="I63" s="119"/>
      <c r="J63" s="723">
        <f t="shared" ref="J63:AH63" si="36">IF($I18&gt;=25,$H63,IF(J$57&lt;=$I18,$H63,IF(J$57&lt;=($I18*($W18+1)),$H63,0)))</f>
        <v>0</v>
      </c>
      <c r="K63" s="723">
        <f t="shared" si="36"/>
        <v>0</v>
      </c>
      <c r="L63" s="723">
        <f t="shared" si="36"/>
        <v>0</v>
      </c>
      <c r="M63" s="723">
        <f t="shared" si="36"/>
        <v>0</v>
      </c>
      <c r="N63" s="723">
        <f t="shared" si="36"/>
        <v>0</v>
      </c>
      <c r="O63" s="723">
        <f t="shared" si="36"/>
        <v>0</v>
      </c>
      <c r="P63" s="723">
        <f t="shared" si="36"/>
        <v>0</v>
      </c>
      <c r="Q63" s="723">
        <f t="shared" si="36"/>
        <v>0</v>
      </c>
      <c r="R63" s="723">
        <f t="shared" si="36"/>
        <v>0</v>
      </c>
      <c r="S63" s="723">
        <f t="shared" si="36"/>
        <v>0</v>
      </c>
      <c r="T63" s="723">
        <f t="shared" si="36"/>
        <v>0</v>
      </c>
      <c r="U63" s="723">
        <f t="shared" si="36"/>
        <v>0</v>
      </c>
      <c r="V63" s="723">
        <f t="shared" si="36"/>
        <v>0</v>
      </c>
      <c r="W63" s="723">
        <f t="shared" si="36"/>
        <v>0</v>
      </c>
      <c r="X63" s="723">
        <f t="shared" si="36"/>
        <v>0</v>
      </c>
      <c r="Y63" s="723">
        <f t="shared" si="36"/>
        <v>0</v>
      </c>
      <c r="Z63" s="723">
        <f t="shared" si="36"/>
        <v>0</v>
      </c>
      <c r="AA63" s="723">
        <f t="shared" si="36"/>
        <v>0</v>
      </c>
      <c r="AB63" s="723">
        <f t="shared" si="36"/>
        <v>0</v>
      </c>
      <c r="AC63" s="723">
        <f t="shared" si="36"/>
        <v>0</v>
      </c>
      <c r="AD63" s="723">
        <f t="shared" si="36"/>
        <v>0</v>
      </c>
      <c r="AE63" s="723">
        <f t="shared" si="36"/>
        <v>0</v>
      </c>
      <c r="AF63" s="723">
        <f t="shared" si="36"/>
        <v>0</v>
      </c>
      <c r="AG63" s="723">
        <f t="shared" si="36"/>
        <v>0</v>
      </c>
      <c r="AH63" s="723">
        <f t="shared" si="36"/>
        <v>0</v>
      </c>
      <c r="AI63" s="336">
        <f t="shared" si="30"/>
        <v>0</v>
      </c>
      <c r="AJ63" s="145"/>
      <c r="AK63" s="145"/>
      <c r="AL63" s="145"/>
      <c r="AM63" s="145"/>
      <c r="AN63" s="145"/>
      <c r="AO63" s="145"/>
      <c r="AP63" s="145"/>
      <c r="AQ63" s="145"/>
      <c r="AR63" s="145"/>
      <c r="AS63" s="145"/>
      <c r="AT63" s="145"/>
      <c r="AU63" s="145"/>
      <c r="AV63" s="63"/>
    </row>
    <row r="64" spans="2:48" ht="15.75" thickBot="1" x14ac:dyDescent="0.3">
      <c r="B64" s="15"/>
      <c r="C64" s="597">
        <f t="shared" si="28"/>
        <v>7</v>
      </c>
      <c r="D64" s="594">
        <f>O20</f>
        <v>0</v>
      </c>
      <c r="E64" s="598"/>
      <c r="F64" s="598"/>
      <c r="G64" s="598"/>
      <c r="H64" s="594">
        <f t="shared" si="31"/>
        <v>0</v>
      </c>
      <c r="I64" s="592"/>
      <c r="J64" s="723">
        <f t="shared" ref="J64:AH64" si="37">IF($I20&gt;=25,$H64,IF(J$57&lt;=$I20,$H64,IF(J$57&lt;=($I20*($W20+1)),$H64,0)))</f>
        <v>0</v>
      </c>
      <c r="K64" s="723">
        <f t="shared" si="37"/>
        <v>0</v>
      </c>
      <c r="L64" s="723">
        <f t="shared" si="37"/>
        <v>0</v>
      </c>
      <c r="M64" s="723">
        <f t="shared" si="37"/>
        <v>0</v>
      </c>
      <c r="N64" s="723">
        <f t="shared" si="37"/>
        <v>0</v>
      </c>
      <c r="O64" s="723">
        <f t="shared" si="37"/>
        <v>0</v>
      </c>
      <c r="P64" s="723">
        <f t="shared" si="37"/>
        <v>0</v>
      </c>
      <c r="Q64" s="723">
        <f t="shared" si="37"/>
        <v>0</v>
      </c>
      <c r="R64" s="723">
        <f t="shared" si="37"/>
        <v>0</v>
      </c>
      <c r="S64" s="723">
        <f t="shared" si="37"/>
        <v>0</v>
      </c>
      <c r="T64" s="723">
        <f t="shared" si="37"/>
        <v>0</v>
      </c>
      <c r="U64" s="723">
        <f t="shared" si="37"/>
        <v>0</v>
      </c>
      <c r="V64" s="723">
        <f t="shared" si="37"/>
        <v>0</v>
      </c>
      <c r="W64" s="723">
        <f t="shared" si="37"/>
        <v>0</v>
      </c>
      <c r="X64" s="723">
        <f t="shared" si="37"/>
        <v>0</v>
      </c>
      <c r="Y64" s="723">
        <f t="shared" si="37"/>
        <v>0</v>
      </c>
      <c r="Z64" s="723">
        <f t="shared" si="37"/>
        <v>0</v>
      </c>
      <c r="AA64" s="723">
        <f t="shared" si="37"/>
        <v>0</v>
      </c>
      <c r="AB64" s="723">
        <f t="shared" si="37"/>
        <v>0</v>
      </c>
      <c r="AC64" s="723">
        <f t="shared" si="37"/>
        <v>0</v>
      </c>
      <c r="AD64" s="723">
        <f t="shared" si="37"/>
        <v>0</v>
      </c>
      <c r="AE64" s="723">
        <f t="shared" si="37"/>
        <v>0</v>
      </c>
      <c r="AF64" s="723">
        <f t="shared" si="37"/>
        <v>0</v>
      </c>
      <c r="AG64" s="723">
        <f t="shared" si="37"/>
        <v>0</v>
      </c>
      <c r="AH64" s="723">
        <f t="shared" si="37"/>
        <v>0</v>
      </c>
      <c r="AI64" s="336">
        <f t="shared" si="30"/>
        <v>0</v>
      </c>
      <c r="AJ64" s="145"/>
      <c r="AK64" s="145"/>
      <c r="AL64" s="145"/>
      <c r="AM64" s="145"/>
      <c r="AN64" s="145"/>
      <c r="AO64" s="145"/>
      <c r="AP64" s="145"/>
      <c r="AQ64" s="145"/>
      <c r="AR64" s="145"/>
      <c r="AS64" s="145"/>
      <c r="AT64" s="145"/>
      <c r="AU64" s="145"/>
      <c r="AV64" s="63"/>
    </row>
    <row r="65" spans="2:50" ht="15.75" thickBot="1" x14ac:dyDescent="0.3">
      <c r="B65" s="15"/>
      <c r="C65" s="129">
        <f t="shared" si="28"/>
        <v>8</v>
      </c>
      <c r="D65" s="340">
        <f>O21</f>
        <v>0</v>
      </c>
      <c r="E65" s="343"/>
      <c r="F65" s="343"/>
      <c r="G65" s="343"/>
      <c r="H65" s="340">
        <f t="shared" si="31"/>
        <v>0</v>
      </c>
      <c r="I65" s="119"/>
      <c r="J65" s="723">
        <f t="shared" ref="J65:AH65" si="38">IF($I21&gt;=25,$H65,IF(J$57&lt;=$I21,$H65,IF(J$57&lt;=($I21*($W21+1)),$H65,0)))</f>
        <v>0</v>
      </c>
      <c r="K65" s="723">
        <f t="shared" si="38"/>
        <v>0</v>
      </c>
      <c r="L65" s="723">
        <f t="shared" si="38"/>
        <v>0</v>
      </c>
      <c r="M65" s="723">
        <f t="shared" si="38"/>
        <v>0</v>
      </c>
      <c r="N65" s="723">
        <f t="shared" si="38"/>
        <v>0</v>
      </c>
      <c r="O65" s="723">
        <f t="shared" si="38"/>
        <v>0</v>
      </c>
      <c r="P65" s="723">
        <f t="shared" si="38"/>
        <v>0</v>
      </c>
      <c r="Q65" s="723">
        <f t="shared" si="38"/>
        <v>0</v>
      </c>
      <c r="R65" s="723">
        <f t="shared" si="38"/>
        <v>0</v>
      </c>
      <c r="S65" s="723">
        <f t="shared" si="38"/>
        <v>0</v>
      </c>
      <c r="T65" s="723">
        <f t="shared" si="38"/>
        <v>0</v>
      </c>
      <c r="U65" s="723">
        <f t="shared" si="38"/>
        <v>0</v>
      </c>
      <c r="V65" s="723">
        <f t="shared" si="38"/>
        <v>0</v>
      </c>
      <c r="W65" s="723">
        <f t="shared" si="38"/>
        <v>0</v>
      </c>
      <c r="X65" s="723">
        <f t="shared" si="38"/>
        <v>0</v>
      </c>
      <c r="Y65" s="723">
        <f t="shared" si="38"/>
        <v>0</v>
      </c>
      <c r="Z65" s="723">
        <f t="shared" si="38"/>
        <v>0</v>
      </c>
      <c r="AA65" s="723">
        <f t="shared" si="38"/>
        <v>0</v>
      </c>
      <c r="AB65" s="723">
        <f t="shared" si="38"/>
        <v>0</v>
      </c>
      <c r="AC65" s="723">
        <f t="shared" si="38"/>
        <v>0</v>
      </c>
      <c r="AD65" s="723">
        <f t="shared" si="38"/>
        <v>0</v>
      </c>
      <c r="AE65" s="723">
        <f t="shared" si="38"/>
        <v>0</v>
      </c>
      <c r="AF65" s="723">
        <f t="shared" si="38"/>
        <v>0</v>
      </c>
      <c r="AG65" s="723">
        <f t="shared" si="38"/>
        <v>0</v>
      </c>
      <c r="AH65" s="723">
        <f t="shared" si="38"/>
        <v>0</v>
      </c>
      <c r="AI65" s="336">
        <f t="shared" si="30"/>
        <v>0</v>
      </c>
      <c r="AJ65" s="145"/>
      <c r="AK65" s="145"/>
      <c r="AL65" s="145"/>
      <c r="AM65" s="145"/>
      <c r="AN65" s="145"/>
      <c r="AO65" s="145"/>
      <c r="AP65" s="145"/>
      <c r="AQ65" s="145"/>
      <c r="AR65" s="145"/>
      <c r="AS65" s="145"/>
      <c r="AT65" s="145"/>
      <c r="AU65" s="145"/>
      <c r="AV65" s="63"/>
    </row>
    <row r="66" spans="2:50" ht="15.75" thickBot="1" x14ac:dyDescent="0.3">
      <c r="B66" s="15"/>
      <c r="C66" s="597">
        <f t="shared" si="28"/>
        <v>9</v>
      </c>
      <c r="D66" s="594">
        <f>O22</f>
        <v>0</v>
      </c>
      <c r="E66" s="598"/>
      <c r="F66" s="598"/>
      <c r="G66" s="598"/>
      <c r="H66" s="594">
        <f t="shared" si="31"/>
        <v>0</v>
      </c>
      <c r="I66" s="592"/>
      <c r="J66" s="723">
        <f t="shared" ref="J66:AH66" si="39">IF($I22&gt;=25,$H66,IF(J$57&lt;=$I22,$H66,IF(J$57&lt;=($I22*($W22+1)),$H66,0)))</f>
        <v>0</v>
      </c>
      <c r="K66" s="723">
        <f t="shared" si="39"/>
        <v>0</v>
      </c>
      <c r="L66" s="723">
        <f t="shared" si="39"/>
        <v>0</v>
      </c>
      <c r="M66" s="723">
        <f t="shared" si="39"/>
        <v>0</v>
      </c>
      <c r="N66" s="723">
        <f t="shared" si="39"/>
        <v>0</v>
      </c>
      <c r="O66" s="723">
        <f t="shared" si="39"/>
        <v>0</v>
      </c>
      <c r="P66" s="723">
        <f t="shared" si="39"/>
        <v>0</v>
      </c>
      <c r="Q66" s="723">
        <f t="shared" si="39"/>
        <v>0</v>
      </c>
      <c r="R66" s="723">
        <f t="shared" si="39"/>
        <v>0</v>
      </c>
      <c r="S66" s="723">
        <f t="shared" si="39"/>
        <v>0</v>
      </c>
      <c r="T66" s="723">
        <f t="shared" si="39"/>
        <v>0</v>
      </c>
      <c r="U66" s="723">
        <f t="shared" si="39"/>
        <v>0</v>
      </c>
      <c r="V66" s="723">
        <f t="shared" si="39"/>
        <v>0</v>
      </c>
      <c r="W66" s="723">
        <f t="shared" si="39"/>
        <v>0</v>
      </c>
      <c r="X66" s="723">
        <f t="shared" si="39"/>
        <v>0</v>
      </c>
      <c r="Y66" s="723">
        <f t="shared" si="39"/>
        <v>0</v>
      </c>
      <c r="Z66" s="723">
        <f t="shared" si="39"/>
        <v>0</v>
      </c>
      <c r="AA66" s="723">
        <f t="shared" si="39"/>
        <v>0</v>
      </c>
      <c r="AB66" s="723">
        <f t="shared" si="39"/>
        <v>0</v>
      </c>
      <c r="AC66" s="723">
        <f t="shared" si="39"/>
        <v>0</v>
      </c>
      <c r="AD66" s="723">
        <f t="shared" si="39"/>
        <v>0</v>
      </c>
      <c r="AE66" s="723">
        <f t="shared" si="39"/>
        <v>0</v>
      </c>
      <c r="AF66" s="723">
        <f t="shared" si="39"/>
        <v>0</v>
      </c>
      <c r="AG66" s="723">
        <f t="shared" si="39"/>
        <v>0</v>
      </c>
      <c r="AH66" s="723">
        <f t="shared" si="39"/>
        <v>0</v>
      </c>
      <c r="AI66" s="336">
        <f t="shared" si="30"/>
        <v>0</v>
      </c>
      <c r="AJ66" s="145"/>
      <c r="AK66" s="145"/>
      <c r="AL66" s="145"/>
      <c r="AM66" s="145"/>
      <c r="AN66" s="145"/>
      <c r="AO66" s="145"/>
      <c r="AP66" s="145"/>
      <c r="AQ66" s="145"/>
      <c r="AR66" s="145"/>
      <c r="AS66" s="145"/>
      <c r="AT66" s="145"/>
      <c r="AU66" s="145"/>
      <c r="AV66" s="63"/>
    </row>
    <row r="67" spans="2:50" ht="15.75" customHeight="1" thickBot="1" x14ac:dyDescent="0.3">
      <c r="B67" s="15"/>
      <c r="C67" s="129">
        <f t="shared" si="28"/>
        <v>10</v>
      </c>
      <c r="D67" s="340">
        <f>O23</f>
        <v>0</v>
      </c>
      <c r="E67" s="343"/>
      <c r="F67" s="343"/>
      <c r="G67" s="343"/>
      <c r="H67" s="340">
        <f t="shared" si="31"/>
        <v>0</v>
      </c>
      <c r="I67" s="119"/>
      <c r="J67" s="723">
        <f t="shared" ref="J67:AH67" si="40">IF($I23&gt;=25,$H67,IF(J$57&lt;=$I23,$H67,IF(J$57&lt;=($I23*($W23+1)),$H67,0)))</f>
        <v>0</v>
      </c>
      <c r="K67" s="723">
        <f t="shared" si="40"/>
        <v>0</v>
      </c>
      <c r="L67" s="723">
        <f t="shared" si="40"/>
        <v>0</v>
      </c>
      <c r="M67" s="723">
        <f t="shared" si="40"/>
        <v>0</v>
      </c>
      <c r="N67" s="723">
        <f t="shared" si="40"/>
        <v>0</v>
      </c>
      <c r="O67" s="723">
        <f t="shared" si="40"/>
        <v>0</v>
      </c>
      <c r="P67" s="723">
        <f t="shared" si="40"/>
        <v>0</v>
      </c>
      <c r="Q67" s="723">
        <f t="shared" si="40"/>
        <v>0</v>
      </c>
      <c r="R67" s="723">
        <f t="shared" si="40"/>
        <v>0</v>
      </c>
      <c r="S67" s="723">
        <f t="shared" si="40"/>
        <v>0</v>
      </c>
      <c r="T67" s="723">
        <f t="shared" si="40"/>
        <v>0</v>
      </c>
      <c r="U67" s="723">
        <f t="shared" si="40"/>
        <v>0</v>
      </c>
      <c r="V67" s="723">
        <f t="shared" si="40"/>
        <v>0</v>
      </c>
      <c r="W67" s="723">
        <f t="shared" si="40"/>
        <v>0</v>
      </c>
      <c r="X67" s="723">
        <f t="shared" si="40"/>
        <v>0</v>
      </c>
      <c r="Y67" s="723">
        <f t="shared" si="40"/>
        <v>0</v>
      </c>
      <c r="Z67" s="723">
        <f t="shared" si="40"/>
        <v>0</v>
      </c>
      <c r="AA67" s="723">
        <f t="shared" si="40"/>
        <v>0</v>
      </c>
      <c r="AB67" s="723">
        <f t="shared" si="40"/>
        <v>0</v>
      </c>
      <c r="AC67" s="723">
        <f t="shared" si="40"/>
        <v>0</v>
      </c>
      <c r="AD67" s="723">
        <f t="shared" si="40"/>
        <v>0</v>
      </c>
      <c r="AE67" s="723">
        <f t="shared" si="40"/>
        <v>0</v>
      </c>
      <c r="AF67" s="723">
        <f t="shared" si="40"/>
        <v>0</v>
      </c>
      <c r="AG67" s="723">
        <f t="shared" si="40"/>
        <v>0</v>
      </c>
      <c r="AH67" s="723">
        <f t="shared" si="40"/>
        <v>0</v>
      </c>
      <c r="AI67" s="337">
        <f>SUM(P67:AH67)</f>
        <v>0</v>
      </c>
      <c r="AJ67" s="145"/>
      <c r="AK67" s="145"/>
      <c r="AL67" s="145"/>
      <c r="AM67" s="145"/>
      <c r="AN67" s="145"/>
      <c r="AO67" s="145"/>
      <c r="AP67" s="145"/>
      <c r="AQ67" s="145"/>
      <c r="AR67" s="145"/>
      <c r="AS67" s="145"/>
      <c r="AT67" s="145"/>
      <c r="AU67" s="145"/>
      <c r="AV67" s="63"/>
    </row>
    <row r="68" spans="2:50" ht="15.75" thickBot="1" x14ac:dyDescent="0.3">
      <c r="B68" s="15"/>
      <c r="C68" s="131"/>
      <c r="D68" s="128"/>
      <c r="E68" s="128"/>
      <c r="F68" s="128"/>
      <c r="G68" s="128"/>
      <c r="H68" s="117"/>
      <c r="I68" s="121" t="s">
        <v>33</v>
      </c>
      <c r="J68" s="338">
        <f t="shared" ref="J68:AH68" si="41">SUM(J58:J67)</f>
        <v>0</v>
      </c>
      <c r="K68" s="338">
        <f t="shared" si="41"/>
        <v>0</v>
      </c>
      <c r="L68" s="338">
        <f t="shared" si="41"/>
        <v>0</v>
      </c>
      <c r="M68" s="338">
        <f t="shared" si="41"/>
        <v>0</v>
      </c>
      <c r="N68" s="338">
        <f t="shared" si="41"/>
        <v>0</v>
      </c>
      <c r="O68" s="338">
        <f t="shared" si="41"/>
        <v>0</v>
      </c>
      <c r="P68" s="338">
        <f t="shared" si="41"/>
        <v>0</v>
      </c>
      <c r="Q68" s="338">
        <f t="shared" si="41"/>
        <v>0</v>
      </c>
      <c r="R68" s="338">
        <f t="shared" si="41"/>
        <v>0</v>
      </c>
      <c r="S68" s="338">
        <f t="shared" si="41"/>
        <v>0</v>
      </c>
      <c r="T68" s="338">
        <f t="shared" si="41"/>
        <v>0</v>
      </c>
      <c r="U68" s="338">
        <f t="shared" si="41"/>
        <v>0</v>
      </c>
      <c r="V68" s="338">
        <f t="shared" si="41"/>
        <v>0</v>
      </c>
      <c r="W68" s="338">
        <f t="shared" si="41"/>
        <v>0</v>
      </c>
      <c r="X68" s="338">
        <f t="shared" si="41"/>
        <v>0</v>
      </c>
      <c r="Y68" s="338">
        <f t="shared" si="41"/>
        <v>0</v>
      </c>
      <c r="Z68" s="338">
        <f t="shared" si="41"/>
        <v>0</v>
      </c>
      <c r="AA68" s="338">
        <f t="shared" si="41"/>
        <v>0</v>
      </c>
      <c r="AB68" s="338">
        <f t="shared" si="41"/>
        <v>0</v>
      </c>
      <c r="AC68" s="338">
        <f t="shared" si="41"/>
        <v>0</v>
      </c>
      <c r="AD68" s="338">
        <f t="shared" si="41"/>
        <v>0</v>
      </c>
      <c r="AE68" s="338">
        <f t="shared" si="41"/>
        <v>0</v>
      </c>
      <c r="AF68" s="338">
        <f t="shared" si="41"/>
        <v>0</v>
      </c>
      <c r="AG68" s="338">
        <f t="shared" si="41"/>
        <v>0</v>
      </c>
      <c r="AH68" s="338">
        <f t="shared" si="41"/>
        <v>0</v>
      </c>
      <c r="AI68" s="339">
        <f>SUM(AI58:AI67)</f>
        <v>0</v>
      </c>
      <c r="AJ68" s="145"/>
      <c r="AK68" s="145"/>
      <c r="AL68" s="145"/>
      <c r="AM68" s="145"/>
      <c r="AN68" s="145"/>
      <c r="AO68" s="145"/>
      <c r="AP68" s="145"/>
      <c r="AQ68" s="145"/>
      <c r="AR68" s="145"/>
      <c r="AS68" s="145"/>
      <c r="AT68" s="145"/>
      <c r="AU68" s="145"/>
      <c r="AV68" s="63"/>
    </row>
    <row r="69" spans="2:50" ht="24.75" customHeight="1" thickBot="1" x14ac:dyDescent="0.3">
      <c r="B69" s="15"/>
      <c r="C69" s="133"/>
      <c r="D69" s="134"/>
      <c r="E69" s="134"/>
      <c r="F69" s="134"/>
      <c r="G69" s="134"/>
      <c r="H69" s="134"/>
      <c r="I69" s="134"/>
      <c r="J69" s="134"/>
      <c r="K69" s="134"/>
      <c r="L69" s="134"/>
      <c r="M69" s="134"/>
      <c r="N69" s="134"/>
      <c r="O69" s="134"/>
      <c r="P69" s="134"/>
      <c r="Q69" s="134"/>
      <c r="R69" s="134"/>
      <c r="S69" s="134"/>
      <c r="T69" s="134"/>
      <c r="U69" s="136"/>
      <c r="V69" s="136"/>
      <c r="W69" s="136"/>
      <c r="X69" s="136"/>
      <c r="Y69" s="136"/>
      <c r="Z69" s="136"/>
      <c r="AA69" s="136"/>
      <c r="AB69" s="136"/>
      <c r="AC69" s="136"/>
      <c r="AD69" s="136"/>
      <c r="AE69" s="136"/>
      <c r="AF69" s="136"/>
      <c r="AG69" s="136"/>
      <c r="AH69" s="136"/>
      <c r="AI69" s="137"/>
      <c r="AJ69" s="145"/>
      <c r="AK69" s="145"/>
      <c r="AL69" s="145"/>
      <c r="AM69" s="145"/>
      <c r="AN69" s="145"/>
      <c r="AO69" s="145"/>
      <c r="AP69" s="145"/>
      <c r="AQ69" s="145"/>
      <c r="AR69" s="145"/>
      <c r="AS69" s="145"/>
      <c r="AT69" s="145"/>
      <c r="AU69" s="145"/>
      <c r="AV69" s="63"/>
    </row>
    <row r="70" spans="2:50" ht="24.75" customHeight="1" x14ac:dyDescent="0.25">
      <c r="B70" s="15"/>
      <c r="C70" s="138"/>
      <c r="D70" s="138"/>
      <c r="E70" s="138"/>
      <c r="F70" s="138"/>
      <c r="G70" s="138"/>
      <c r="H70" s="138"/>
      <c r="I70" s="138"/>
      <c r="J70" s="138"/>
      <c r="K70" s="138"/>
      <c r="L70" s="138"/>
      <c r="M70" s="138"/>
      <c r="N70" s="138"/>
      <c r="O70" s="138"/>
      <c r="P70" s="138"/>
      <c r="Q70" s="138"/>
      <c r="R70" s="138"/>
      <c r="S70" s="138"/>
      <c r="T70" s="138"/>
      <c r="U70" s="114"/>
      <c r="V70" s="114"/>
      <c r="W70" s="114"/>
      <c r="X70" s="114"/>
      <c r="Y70" s="114"/>
      <c r="Z70" s="114"/>
      <c r="AA70" s="114"/>
      <c r="AB70" s="114"/>
      <c r="AC70" s="114"/>
      <c r="AD70" s="114"/>
      <c r="AE70" s="114"/>
      <c r="AF70" s="114"/>
      <c r="AG70" s="114"/>
      <c r="AH70" s="114"/>
      <c r="AI70" s="114"/>
      <c r="AJ70" s="145"/>
      <c r="AK70" s="145"/>
      <c r="AL70" s="145"/>
      <c r="AM70" s="145"/>
      <c r="AN70" s="145"/>
      <c r="AO70" s="145"/>
      <c r="AP70" s="145"/>
      <c r="AQ70" s="145"/>
      <c r="AR70" s="145"/>
      <c r="AS70" s="145"/>
      <c r="AT70" s="145"/>
      <c r="AU70" s="145"/>
      <c r="AV70" s="63"/>
      <c r="AW70" s="146"/>
      <c r="AX70" s="142"/>
    </row>
    <row r="71" spans="2:50" x14ac:dyDescent="0.25">
      <c r="B71" s="15"/>
      <c r="C71" s="23"/>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63"/>
      <c r="AW71" s="146"/>
      <c r="AX71" s="142"/>
    </row>
    <row r="72" spans="2:50" x14ac:dyDescent="0.25">
      <c r="B72" s="15"/>
      <c r="C72" s="23"/>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63"/>
      <c r="AW72" s="146"/>
      <c r="AX72" s="142"/>
    </row>
    <row r="73" spans="2:50" ht="15.75" thickBot="1" x14ac:dyDescent="0.3">
      <c r="B73" s="139"/>
      <c r="C73" s="673" t="str">
        <f>'1. Identificação Ben. Oper.'!D10&amp;"/// "&amp;'1. Identificação Ben. Oper.'!D12&amp;" /// "&amp;'1. Identificação Ben. Oper.'!D11</f>
        <v xml:space="preserve">(atribuído pelo Balcão 2020 após submissão):///  /// </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30"/>
      <c r="AW73" s="146"/>
      <c r="AX73" s="142"/>
    </row>
    <row r="74" spans="2:50" x14ac:dyDescent="0.25">
      <c r="AD74" s="3"/>
      <c r="AE74" s="3"/>
      <c r="AX74" s="78"/>
    </row>
    <row r="75" spans="2:50" x14ac:dyDescent="0.25">
      <c r="AD75" s="3"/>
      <c r="AE75" s="3"/>
      <c r="AX75" s="78"/>
    </row>
    <row r="76" spans="2:50" x14ac:dyDescent="0.25">
      <c r="AF76" s="4"/>
      <c r="AX76" s="78"/>
    </row>
    <row r="77" spans="2:50" x14ac:dyDescent="0.25">
      <c r="AF77" s="4"/>
      <c r="AX77" s="78"/>
    </row>
    <row r="78" spans="2:50" x14ac:dyDescent="0.25">
      <c r="AW78" s="78"/>
    </row>
    <row r="79" spans="2:50" x14ac:dyDescent="0.25">
      <c r="V79" s="4"/>
      <c r="W79" s="4"/>
      <c r="AD79" s="3"/>
      <c r="AE79" s="3"/>
      <c r="AO79" s="78"/>
    </row>
    <row r="80" spans="2:50" x14ac:dyDescent="0.25">
      <c r="V80" s="4"/>
      <c r="W80" s="4"/>
      <c r="AD80" s="3"/>
      <c r="AE80" s="3"/>
      <c r="AO80" s="78"/>
    </row>
    <row r="81" spans="22:41" x14ac:dyDescent="0.25">
      <c r="V81" s="4"/>
      <c r="W81" s="4"/>
      <c r="AD81" s="3"/>
      <c r="AE81" s="3"/>
      <c r="AO81" s="78"/>
    </row>
    <row r="82" spans="22:41" x14ac:dyDescent="0.25">
      <c r="V82" s="4"/>
      <c r="W82" s="4"/>
      <c r="AD82" s="3"/>
      <c r="AE82" s="3"/>
      <c r="AO82" s="78"/>
    </row>
    <row r="83" spans="22:41" x14ac:dyDescent="0.25">
      <c r="V83" s="4"/>
      <c r="W83" s="4"/>
      <c r="AD83" s="3"/>
      <c r="AE83" s="3"/>
      <c r="AO83" s="78"/>
    </row>
    <row r="84" spans="22:41" x14ac:dyDescent="0.25">
      <c r="V84" s="4"/>
      <c r="W84" s="4"/>
      <c r="AD84" s="3"/>
      <c r="AE84" s="3"/>
      <c r="AO84" s="78"/>
    </row>
    <row r="85" spans="22:41" x14ac:dyDescent="0.25">
      <c r="V85" s="4"/>
      <c r="W85" s="4"/>
      <c r="AD85" s="3"/>
      <c r="AE85" s="3"/>
      <c r="AO85" s="78"/>
    </row>
    <row r="86" spans="22:41" x14ac:dyDescent="0.25">
      <c r="V86" s="4"/>
      <c r="W86" s="4"/>
      <c r="AD86" s="3"/>
      <c r="AE86" s="3"/>
      <c r="AO86" s="78"/>
    </row>
    <row r="87" spans="22:41" x14ac:dyDescent="0.25">
      <c r="V87" s="4"/>
      <c r="W87" s="4"/>
      <c r="AD87" s="3"/>
      <c r="AE87" s="3"/>
      <c r="AO87" s="78"/>
    </row>
    <row r="88" spans="22:41" x14ac:dyDescent="0.25">
      <c r="V88" s="4"/>
      <c r="W88" s="4"/>
      <c r="AD88" s="3"/>
      <c r="AE88" s="3"/>
      <c r="AO88" s="78"/>
    </row>
    <row r="89" spans="22:41" x14ac:dyDescent="0.25">
      <c r="V89" s="4"/>
      <c r="W89" s="4"/>
      <c r="AD89" s="3"/>
      <c r="AE89" s="3"/>
      <c r="AO89" s="78"/>
    </row>
    <row r="90" spans="22:41" x14ac:dyDescent="0.25">
      <c r="V90" s="4"/>
      <c r="W90" s="4"/>
      <c r="AD90" s="3"/>
      <c r="AE90" s="3"/>
      <c r="AO90" s="78"/>
    </row>
    <row r="91" spans="22:41" x14ac:dyDescent="0.25">
      <c r="V91" s="4"/>
      <c r="W91" s="4"/>
      <c r="AD91" s="3"/>
      <c r="AE91" s="3"/>
      <c r="AO91" s="78"/>
    </row>
    <row r="92" spans="22:41" x14ac:dyDescent="0.25">
      <c r="V92" s="4"/>
      <c r="W92" s="4"/>
      <c r="AD92" s="3"/>
      <c r="AE92" s="3"/>
      <c r="AO92" s="78"/>
    </row>
    <row r="93" spans="22:41" x14ac:dyDescent="0.25">
      <c r="V93" s="4"/>
      <c r="W93" s="4"/>
      <c r="AD93" s="3"/>
      <c r="AE93" s="3"/>
      <c r="AO93" s="78"/>
    </row>
    <row r="94" spans="22:41" x14ac:dyDescent="0.25">
      <c r="V94" s="4"/>
      <c r="W94" s="4"/>
      <c r="AD94" s="3"/>
      <c r="AE94" s="3"/>
      <c r="AO94" s="78"/>
    </row>
    <row r="95" spans="22:41" x14ac:dyDescent="0.25">
      <c r="V95" s="4"/>
      <c r="W95" s="4"/>
      <c r="AD95" s="3"/>
      <c r="AE95" s="3"/>
      <c r="AO95" s="78"/>
    </row>
    <row r="96" spans="22:41" x14ac:dyDescent="0.25">
      <c r="V96" s="4"/>
      <c r="W96" s="4"/>
      <c r="AD96" s="3"/>
      <c r="AE96" s="3"/>
      <c r="AO96" s="78"/>
    </row>
    <row r="97" spans="22:49" x14ac:dyDescent="0.25">
      <c r="V97" s="4"/>
      <c r="W97" s="4"/>
      <c r="AD97" s="3"/>
      <c r="AE97" s="3"/>
      <c r="AO97" s="78"/>
    </row>
    <row r="98" spans="22:49" x14ac:dyDescent="0.25">
      <c r="V98" s="4"/>
      <c r="W98" s="4"/>
      <c r="AD98" s="3"/>
      <c r="AE98" s="3"/>
      <c r="AO98" s="78"/>
    </row>
    <row r="99" spans="22:49" x14ac:dyDescent="0.25">
      <c r="V99" s="4"/>
      <c r="W99" s="4"/>
      <c r="AD99" s="3"/>
      <c r="AE99" s="3"/>
      <c r="AO99" s="78"/>
    </row>
    <row r="100" spans="22:49" x14ac:dyDescent="0.25">
      <c r="V100" s="4"/>
      <c r="W100" s="4"/>
      <c r="AD100" s="3"/>
      <c r="AE100" s="3"/>
      <c r="AO100" s="78"/>
    </row>
    <row r="101" spans="22:49" x14ac:dyDescent="0.25">
      <c r="V101" s="4"/>
      <c r="W101" s="4"/>
      <c r="AD101" s="3"/>
      <c r="AE101" s="3"/>
      <c r="AO101" s="78"/>
    </row>
    <row r="102" spans="22:49" x14ac:dyDescent="0.25">
      <c r="V102" s="4"/>
      <c r="W102" s="4"/>
      <c r="AD102" s="3"/>
      <c r="AE102" s="3"/>
      <c r="AO102" s="78"/>
    </row>
    <row r="103" spans="22:49" x14ac:dyDescent="0.25">
      <c r="V103" s="4"/>
      <c r="W103" s="4"/>
      <c r="AD103" s="3"/>
      <c r="AE103" s="3"/>
      <c r="AO103" s="78"/>
    </row>
    <row r="104" spans="22:49" x14ac:dyDescent="0.25">
      <c r="V104" s="4"/>
      <c r="W104" s="4"/>
      <c r="AD104" s="3"/>
      <c r="AE104" s="3"/>
      <c r="AO104" s="78"/>
    </row>
    <row r="105" spans="22:49" x14ac:dyDescent="0.25">
      <c r="V105" s="4"/>
      <c r="W105" s="4"/>
      <c r="AD105" s="3"/>
      <c r="AE105" s="3"/>
      <c r="AO105" s="78"/>
    </row>
    <row r="106" spans="22:49" x14ac:dyDescent="0.25">
      <c r="V106" s="4"/>
      <c r="W106" s="4"/>
      <c r="AD106" s="3"/>
      <c r="AE106" s="3"/>
      <c r="AO106" s="78"/>
    </row>
    <row r="107" spans="22:49" x14ac:dyDescent="0.25">
      <c r="V107" s="4"/>
      <c r="W107" s="4"/>
      <c r="AD107" s="3"/>
      <c r="AE107" s="3"/>
      <c r="AO107" s="78"/>
    </row>
    <row r="108" spans="22:49" x14ac:dyDescent="0.25">
      <c r="V108" s="4"/>
      <c r="W108" s="4"/>
      <c r="AD108" s="3"/>
      <c r="AE108" s="3"/>
    </row>
    <row r="109" spans="22:49" x14ac:dyDescent="0.25">
      <c r="V109" s="4"/>
      <c r="W109" s="4"/>
      <c r="AD109" s="3"/>
      <c r="AE109" s="3"/>
      <c r="AO109" s="78"/>
    </row>
    <row r="110" spans="22:49" x14ac:dyDescent="0.25">
      <c r="V110" s="4"/>
      <c r="W110" s="4"/>
      <c r="AD110" s="3"/>
      <c r="AE110" s="3"/>
    </row>
    <row r="111" spans="22:49" x14ac:dyDescent="0.25">
      <c r="AW111" s="78"/>
    </row>
    <row r="113" spans="49:49" x14ac:dyDescent="0.25">
      <c r="AW113" s="78"/>
    </row>
    <row r="115" spans="49:49" x14ac:dyDescent="0.25">
      <c r="AW115" s="78"/>
    </row>
    <row r="117" spans="49:49" x14ac:dyDescent="0.25">
      <c r="AW117" s="78"/>
    </row>
    <row r="119" spans="49:49" x14ac:dyDescent="0.25">
      <c r="AW119" s="78"/>
    </row>
    <row r="121" spans="49:49" x14ac:dyDescent="0.25">
      <c r="AW121" s="78"/>
    </row>
    <row r="122" spans="49:49" x14ac:dyDescent="0.25">
      <c r="AW122" s="3">
        <v>76</v>
      </c>
    </row>
    <row r="123" spans="49:49" x14ac:dyDescent="0.25">
      <c r="AW123" s="78">
        <v>77</v>
      </c>
    </row>
    <row r="124" spans="49:49" x14ac:dyDescent="0.25">
      <c r="AW124" s="3">
        <v>78</v>
      </c>
    </row>
  </sheetData>
  <sheetProtection algorithmName="SHA-512" hashValue="UgfHunzEyXP99k0yx4NFKmy7FT2Ob1ewwDI9/EdC5xpGibAIG7qQ2Zqou1BTFy+vm+cv1khmGI0sZ60NJr5YUQ==" saltValue="sUrQoMTXTyCbpCQ8w0x8MQ==" spinCount="100000" sheet="1" objects="1" scenarios="1"/>
  <protectedRanges>
    <protectedRange sqref="D12:H14 D16:H18 D20:N23 J12:N14 J16:N18 F26:F34 U12:W14 U16:W18 U20:W23 Y12:Z14 Y20:Z23 Y26:Z34 AF12:AM14 AF20:AM23 AF26:AM34" name="Intervalo1"/>
  </protectedRanges>
  <mergeCells count="45">
    <mergeCell ref="C5:E5"/>
    <mergeCell ref="C6:I6"/>
    <mergeCell ref="C7:E7"/>
    <mergeCell ref="Y8:AE8"/>
    <mergeCell ref="J43:AI43"/>
    <mergeCell ref="J42:AI42"/>
    <mergeCell ref="J8:X8"/>
    <mergeCell ref="C36:D36"/>
    <mergeCell ref="C37:D37"/>
    <mergeCell ref="C11:F11"/>
    <mergeCell ref="C19:F19"/>
    <mergeCell ref="C24:F24"/>
    <mergeCell ref="J9:O9"/>
    <mergeCell ref="Q9:R9"/>
    <mergeCell ref="D25:E25"/>
    <mergeCell ref="AF8:AI8"/>
    <mergeCell ref="C15:I15"/>
    <mergeCell ref="C38:D38"/>
    <mergeCell ref="AJ8:AL8"/>
    <mergeCell ref="AF9:AG9"/>
    <mergeCell ref="AH9:AI9"/>
    <mergeCell ref="G25:I25"/>
    <mergeCell ref="C26:C28"/>
    <mergeCell ref="D26:E28"/>
    <mergeCell ref="G26:I26"/>
    <mergeCell ref="G27:I27"/>
    <mergeCell ref="G28:I28"/>
    <mergeCell ref="C29:C31"/>
    <mergeCell ref="D29:E31"/>
    <mergeCell ref="G29:I29"/>
    <mergeCell ref="G30:I30"/>
    <mergeCell ref="G31:I31"/>
    <mergeCell ref="H57:I57"/>
    <mergeCell ref="H44:I44"/>
    <mergeCell ref="C39:D39"/>
    <mergeCell ref="C32:C34"/>
    <mergeCell ref="D32:E34"/>
    <mergeCell ref="G32:I32"/>
    <mergeCell ref="G33:I33"/>
    <mergeCell ref="G34:I34"/>
    <mergeCell ref="AM9:AM10"/>
    <mergeCell ref="J26:X34"/>
    <mergeCell ref="AA32:AA34"/>
    <mergeCell ref="AA26:AA28"/>
    <mergeCell ref="AA29:AA31"/>
  </mergeCells>
  <phoneticPr fontId="90" type="noConversion"/>
  <conditionalFormatting sqref="D16:H18 D12:H14 D20:I23">
    <cfRule type="containsBlanks" dxfId="178" priority="27">
      <formula>LEN(TRIM(D12))=0</formula>
    </cfRule>
  </conditionalFormatting>
  <conditionalFormatting sqref="J12:N14 U12:W14 Y12:Z14 Y20:Z23 U20:W23 J20:N23 Y16:Z18 U16:W18 J16:N18 Y26:Z28">
    <cfRule type="containsBlanks" dxfId="177" priority="26">
      <formula>LEN(TRIM(J12))=0</formula>
    </cfRule>
  </conditionalFormatting>
  <conditionalFormatting sqref="AF12:AI14 AF20:AI23">
    <cfRule type="containsBlanks" dxfId="176" priority="25">
      <formula>LEN(TRIM(AF12))=0</formula>
    </cfRule>
  </conditionalFormatting>
  <conditionalFormatting sqref="AJ12:AK14 AJ20:AK23">
    <cfRule type="containsBlanks" dxfId="175" priority="24">
      <formula>LEN(TRIM(AJ12))=0</formula>
    </cfRule>
  </conditionalFormatting>
  <conditionalFormatting sqref="AL12:AL14 AL20:AL23">
    <cfRule type="containsBlanks" dxfId="174" priority="23">
      <formula>LEN(TRIM(AL12))=0</formula>
    </cfRule>
  </conditionalFormatting>
  <conditionalFormatting sqref="AM12:AM14 AM20:AM23">
    <cfRule type="containsBlanks" dxfId="173" priority="22">
      <formula>LEN(TRIM(AM12))=0</formula>
    </cfRule>
  </conditionalFormatting>
  <conditionalFormatting sqref="F26:G28">
    <cfRule type="containsBlanks" dxfId="172" priority="20">
      <formula>LEN(TRIM(F26))=0</formula>
    </cfRule>
  </conditionalFormatting>
  <conditionalFormatting sqref="D26">
    <cfRule type="containsBlanks" dxfId="171" priority="19">
      <formula>LEN(TRIM(D26))=0</formula>
    </cfRule>
  </conditionalFormatting>
  <conditionalFormatting sqref="F29:G31">
    <cfRule type="containsBlanks" dxfId="170" priority="18">
      <formula>LEN(TRIM(F29))=0</formula>
    </cfRule>
  </conditionalFormatting>
  <conditionalFormatting sqref="D29">
    <cfRule type="containsBlanks" dxfId="169" priority="17">
      <formula>LEN(TRIM(D29))=0</formula>
    </cfRule>
  </conditionalFormatting>
  <conditionalFormatting sqref="F32:G34">
    <cfRule type="containsBlanks" dxfId="168" priority="16">
      <formula>LEN(TRIM(F32))=0</formula>
    </cfRule>
  </conditionalFormatting>
  <conditionalFormatting sqref="D32">
    <cfRule type="containsBlanks" dxfId="167" priority="15">
      <formula>LEN(TRIM(D32))=0</formula>
    </cfRule>
  </conditionalFormatting>
  <conditionalFormatting sqref="AF26:AI28">
    <cfRule type="containsBlanks" dxfId="166" priority="14">
      <formula>LEN(TRIM(AF26))=0</formula>
    </cfRule>
  </conditionalFormatting>
  <conditionalFormatting sqref="AJ26:AK28">
    <cfRule type="containsBlanks" dxfId="165" priority="13">
      <formula>LEN(TRIM(AJ26))=0</formula>
    </cfRule>
  </conditionalFormatting>
  <conditionalFormatting sqref="AL26:AL28">
    <cfRule type="containsBlanks" dxfId="164" priority="12">
      <formula>LEN(TRIM(AL26))=0</formula>
    </cfRule>
  </conditionalFormatting>
  <conditionalFormatting sqref="AM26:AM28">
    <cfRule type="containsBlanks" dxfId="163" priority="11">
      <formula>LEN(TRIM(AM26))=0</formula>
    </cfRule>
  </conditionalFormatting>
  <conditionalFormatting sqref="AF29:AI31">
    <cfRule type="containsBlanks" dxfId="162" priority="10">
      <formula>LEN(TRIM(AF29))=0</formula>
    </cfRule>
  </conditionalFormatting>
  <conditionalFormatting sqref="AJ29:AK31">
    <cfRule type="containsBlanks" dxfId="161" priority="9">
      <formula>LEN(TRIM(AJ29))=0</formula>
    </cfRule>
  </conditionalFormatting>
  <conditionalFormatting sqref="AL29:AL31">
    <cfRule type="containsBlanks" dxfId="160" priority="8">
      <formula>LEN(TRIM(AL29))=0</formula>
    </cfRule>
  </conditionalFormatting>
  <conditionalFormatting sqref="AM29:AM31">
    <cfRule type="containsBlanks" dxfId="159" priority="7">
      <formula>LEN(TRIM(AM29))=0</formula>
    </cfRule>
  </conditionalFormatting>
  <conditionalFormatting sqref="AF32:AI34">
    <cfRule type="containsBlanks" dxfId="158" priority="6">
      <formula>LEN(TRIM(AF32))=0</formula>
    </cfRule>
  </conditionalFormatting>
  <conditionalFormatting sqref="AJ32:AK34">
    <cfRule type="containsBlanks" dxfId="157" priority="5">
      <formula>LEN(TRIM(AJ32))=0</formula>
    </cfRule>
  </conditionalFormatting>
  <conditionalFormatting sqref="AL32:AL34">
    <cfRule type="containsBlanks" dxfId="156" priority="4">
      <formula>LEN(TRIM(AL32))=0</formula>
    </cfRule>
  </conditionalFormatting>
  <conditionalFormatting sqref="AM32:AM34">
    <cfRule type="containsBlanks" dxfId="155" priority="3">
      <formula>LEN(TRIM(AM32))=0</formula>
    </cfRule>
  </conditionalFormatting>
  <conditionalFormatting sqref="Y29:Z31">
    <cfRule type="containsBlanks" dxfId="154" priority="2">
      <formula>LEN(TRIM(Y29))=0</formula>
    </cfRule>
  </conditionalFormatting>
  <conditionalFormatting sqref="Y32:Z34">
    <cfRule type="containsBlanks" dxfId="153" priority="1">
      <formula>LEN(TRIM(Y32))=0</formula>
    </cfRule>
  </conditionalFormatting>
  <dataValidations disablePrompts="1" count="2">
    <dataValidation type="list" allowBlank="1" showInputMessage="1" showErrorMessage="1" sqref="AI26:AI34 AG26:AG34 AG12:AG14 AI12:AI14 AG20:AG23 AI20:AI23" xr:uid="{00000000-0002-0000-0300-000000000000}">
      <formula1>"2017, 2018, 2019, 2020, 2021, 2022"</formula1>
    </dataValidation>
    <dataValidation type="list" allowBlank="1" showInputMessage="1" showErrorMessage="1" sqref="AH26:AH34 AF26:AF34 AF12:AF14 AH12:AH14 AF20:AF23 AH20:AH23" xr:uid="{00000000-0002-0000-0300-000001000000}">
      <formula1>"01, 02, 03, 04, 05, 06, 07, 08, 09, 10, 11, 12"</formula1>
    </dataValidation>
  </dataValidations>
  <hyperlinks>
    <hyperlink ref="J2" location="'0.Ajuda'!A1" display="Ajuda" xr:uid="{00000000-0004-0000-0300-000000000000}"/>
    <hyperlink ref="L2" location="Home!A1" display="Home" xr:uid="{00000000-0004-0000-0300-000001000000}"/>
    <hyperlink ref="D2" location="'3. Medidas a) ii)'!A1" display="'3. Medidas a) ii)'!A1" xr:uid="{00000000-0004-0000-0300-000002000000}"/>
    <hyperlink ref="P2" location="'11. Resumo e Forma de Financ.'!A1" display="Resumo da Operação" xr:uid="{00000000-0004-0000-0300-000003000000}"/>
    <hyperlink ref="N2" location="'AP.2. Quadro de Despesa'!A1" display="Quadro de Despesa" xr:uid="{00000000-0004-0000-0300-000004000000}"/>
  </hyperlinks>
  <pageMargins left="0.7" right="0.7" top="0.75" bottom="0.75" header="0.3" footer="0.3"/>
  <pageSetup paperSize="9" scale="22" fitToHeight="0" orientation="landscape" r:id="rId1"/>
  <ignoredErrors>
    <ignoredError sqref="S35" formula="1"/>
  </ignoredErrors>
  <drawing r:id="rId2"/>
  <legacyDrawing r:id="rId3"/>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300-000002000000}">
          <x14:formula1>
            <xm:f>'AP.8. Fatores de conversão'!$M$2:$M$3</xm:f>
          </x14:formula1>
          <xm:sqref>E16:E18 E12:E14 E20:E23</xm:sqref>
        </x14:dataValidation>
        <x14:dataValidation type="list" allowBlank="1" showInputMessage="1" showErrorMessage="1" xr:uid="{00000000-0002-0000-0300-000003000000}">
          <x14:formula1>
            <xm:f>'AP.7. Valores-Padrão'!$D$14:$D$17</xm:f>
          </x14:formula1>
          <xm:sqref>F12:F14 F16:F18</xm:sqref>
        </x14:dataValidation>
        <x14:dataValidation type="list" allowBlank="1" showInputMessage="1" showErrorMessage="1" xr:uid="{00000000-0002-0000-0300-000004000000}">
          <x14:formula1>
            <xm:f>'Folha Base'!$G$5:$G$8</xm:f>
          </x14:formula1>
          <xm:sqref>AM26:AM34 AM12:AM14 AM20:AM23</xm:sqref>
        </x14:dataValidation>
        <x14:dataValidation type="list" allowBlank="1" showInputMessage="1" showErrorMessage="1" xr:uid="{00000000-0002-0000-0300-000005000000}">
          <x14:formula1>
            <xm:f>'Folha Base'!$E$5:$E$10</xm:f>
          </x14:formula1>
          <xm:sqref>AK26:AK34 AK12:AK14 AK20:AK23</xm:sqref>
        </x14:dataValidation>
        <x14:dataValidation type="list" allowBlank="1" showInputMessage="1" showErrorMessage="1" xr:uid="{00000000-0002-0000-0300-000006000000}">
          <x14:formula1>
            <xm:f>'Folha Base'!$C$5:$C$16</xm:f>
          </x14:formula1>
          <xm:sqref>AJ26:AJ34 AJ20:AJ23 AJ12:AJ14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14">
    <pageSetUpPr fitToPage="1"/>
  </sheetPr>
  <dimension ref="B1:BH111"/>
  <sheetViews>
    <sheetView showGridLines="0" zoomScale="70" zoomScaleNormal="70" workbookViewId="0"/>
  </sheetViews>
  <sheetFormatPr defaultColWidth="9.140625" defaultRowHeight="15" x14ac:dyDescent="0.25"/>
  <cols>
    <col min="1" max="2" width="9.140625" style="3"/>
    <col min="3" max="3" width="11.5703125" style="1" customWidth="1"/>
    <col min="4" max="4" width="43.28515625" style="3" customWidth="1"/>
    <col min="5" max="5" width="21.7109375" style="3" customWidth="1"/>
    <col min="6" max="6" width="62.28515625" style="3" customWidth="1"/>
    <col min="7" max="7" width="33.7109375" style="3" customWidth="1"/>
    <col min="8" max="8" width="11.42578125" style="3" customWidth="1"/>
    <col min="9" max="9" width="19" style="3" customWidth="1"/>
    <col min="10" max="16" width="13.5703125" style="3" customWidth="1"/>
    <col min="17" max="17" width="17.28515625" style="3" customWidth="1"/>
    <col min="18" max="18" width="15" style="3" customWidth="1"/>
    <col min="19" max="21" width="13.5703125" style="3" customWidth="1"/>
    <col min="22" max="22" width="17" style="3" customWidth="1"/>
    <col min="23" max="23" width="16.140625" style="3" customWidth="1"/>
    <col min="24" max="24" width="13.5703125" style="3" customWidth="1"/>
    <col min="25" max="25" width="17" style="3" customWidth="1"/>
    <col min="26" max="26" width="13.5703125" style="3" customWidth="1"/>
    <col min="27" max="27" width="16.5703125" style="3" customWidth="1"/>
    <col min="28" max="28" width="13.5703125" style="3" customWidth="1"/>
    <col min="29" max="29" width="18.5703125" style="4" customWidth="1"/>
    <col min="30" max="30" width="13.5703125" style="4" customWidth="1"/>
    <col min="31" max="34" width="13.5703125" style="3" customWidth="1"/>
    <col min="35" max="35" width="20.85546875" style="3" customWidth="1"/>
    <col min="36" max="36" width="20.85546875" style="3" hidden="1" customWidth="1"/>
    <col min="37" max="38" width="20.85546875" style="3" customWidth="1"/>
    <col min="39" max="42" width="13.5703125" style="3" customWidth="1"/>
    <col min="43" max="43" width="24.7109375" style="3" customWidth="1"/>
    <col min="44" max="44" width="24.7109375" style="3" hidden="1" customWidth="1"/>
    <col min="45" max="45" width="24.7109375" style="3" customWidth="1"/>
    <col min="46" max="46" width="18.5703125" style="3" customWidth="1"/>
    <col min="47" max="47" width="29.7109375" style="3" customWidth="1"/>
    <col min="48" max="48" width="11.85546875" style="3" customWidth="1"/>
    <col min="49" max="51" width="9.140625" style="3"/>
    <col min="52" max="52" width="18.5703125" style="3" customWidth="1"/>
    <col min="53" max="53" width="25.7109375" style="3" customWidth="1"/>
    <col min="54" max="57" width="18.5703125" style="3" customWidth="1"/>
    <col min="58" max="61" width="11.28515625" style="3" customWidth="1"/>
    <col min="62" max="16384" width="9.140625" style="3"/>
  </cols>
  <sheetData>
    <row r="1" spans="2:59" ht="23.25" customHeight="1" x14ac:dyDescent="0.25">
      <c r="C1" s="3"/>
    </row>
    <row r="2" spans="2:59" ht="34.5" customHeight="1" x14ac:dyDescent="0.25">
      <c r="B2" s="880"/>
      <c r="C2" s="881"/>
      <c r="D2" s="882" t="s">
        <v>545</v>
      </c>
      <c r="F2" s="770"/>
      <c r="K2" s="867" t="s">
        <v>359</v>
      </c>
      <c r="M2" s="868" t="s">
        <v>562</v>
      </c>
      <c r="O2" s="868" t="s">
        <v>535</v>
      </c>
      <c r="Q2" s="868" t="s">
        <v>552</v>
      </c>
    </row>
    <row r="3" spans="2:59" ht="15.75" thickBot="1" x14ac:dyDescent="0.3">
      <c r="B3" s="634"/>
      <c r="D3" s="770"/>
      <c r="F3" s="770"/>
    </row>
    <row r="4" spans="2:59" x14ac:dyDescent="0.25">
      <c r="B4" s="56"/>
      <c r="C4" s="57"/>
      <c r="D4" s="7"/>
      <c r="E4" s="7"/>
      <c r="F4" s="7"/>
      <c r="G4" s="7"/>
      <c r="H4" s="7"/>
      <c r="I4" s="7"/>
      <c r="J4" s="7"/>
      <c r="K4" s="7"/>
      <c r="L4" s="7"/>
      <c r="M4" s="7"/>
      <c r="N4" s="7"/>
      <c r="O4" s="7"/>
      <c r="P4" s="7"/>
      <c r="Q4" s="7"/>
      <c r="R4" s="7"/>
      <c r="S4" s="7"/>
      <c r="T4" s="7"/>
      <c r="U4" s="7"/>
      <c r="V4" s="7"/>
      <c r="W4" s="7"/>
      <c r="X4" s="7"/>
      <c r="Y4" s="7"/>
      <c r="Z4" s="7"/>
      <c r="AA4" s="7"/>
      <c r="AB4" s="7"/>
      <c r="AC4" s="58"/>
      <c r="AD4" s="58"/>
      <c r="AE4" s="7"/>
      <c r="AF4" s="7"/>
      <c r="AG4" s="7"/>
      <c r="AH4" s="7"/>
      <c r="AI4" s="7"/>
      <c r="AJ4" s="7"/>
      <c r="AK4" s="7"/>
      <c r="AL4" s="7"/>
      <c r="AM4" s="7"/>
      <c r="AN4" s="7"/>
      <c r="AO4" s="7"/>
      <c r="AP4" s="7"/>
      <c r="AQ4" s="7"/>
      <c r="AR4" s="7"/>
      <c r="AS4" s="7"/>
      <c r="AT4" s="7"/>
      <c r="AU4" s="7"/>
      <c r="AV4" s="7"/>
      <c r="AW4" s="8"/>
    </row>
    <row r="5" spans="2:59" ht="21" x14ac:dyDescent="0.25">
      <c r="B5" s="15"/>
      <c r="C5" s="1624" t="s">
        <v>15</v>
      </c>
      <c r="D5" s="1624"/>
      <c r="E5" s="1624"/>
      <c r="F5" s="242"/>
      <c r="G5" s="701"/>
      <c r="H5" s="242"/>
      <c r="I5" s="242"/>
      <c r="J5" s="11"/>
      <c r="K5" s="11"/>
      <c r="L5" s="11"/>
      <c r="M5" s="11"/>
      <c r="N5" s="11"/>
      <c r="O5" s="11"/>
      <c r="P5" s="11"/>
      <c r="Q5" s="11"/>
      <c r="R5" s="11"/>
      <c r="S5" s="11"/>
      <c r="T5" s="11"/>
      <c r="U5" s="11"/>
      <c r="V5" s="11"/>
      <c r="W5" s="11"/>
      <c r="X5" s="11"/>
      <c r="Y5" s="11"/>
      <c r="Z5" s="11"/>
      <c r="AA5" s="11"/>
      <c r="AB5" s="11"/>
      <c r="AC5" s="11"/>
      <c r="AD5" s="11"/>
      <c r="AE5" s="11"/>
      <c r="AF5" s="11"/>
      <c r="AG5" s="11"/>
      <c r="AH5" s="11"/>
      <c r="AI5" s="11"/>
      <c r="AW5" s="12"/>
    </row>
    <row r="6" spans="2:59" ht="50.25" customHeight="1" x14ac:dyDescent="0.25">
      <c r="B6" s="15"/>
      <c r="C6" s="1625" t="s">
        <v>35</v>
      </c>
      <c r="D6" s="1625"/>
      <c r="E6" s="1625"/>
      <c r="F6" s="1625"/>
      <c r="G6" s="1625"/>
      <c r="H6" s="1625"/>
      <c r="I6" s="1625"/>
      <c r="J6" s="11"/>
      <c r="K6" s="11"/>
      <c r="L6" s="11"/>
      <c r="M6" s="11"/>
      <c r="N6" s="11"/>
      <c r="O6" s="11"/>
      <c r="P6" s="11"/>
      <c r="Q6" s="11"/>
      <c r="R6" s="11"/>
      <c r="S6" s="11"/>
      <c r="T6" s="11"/>
      <c r="U6" s="11"/>
      <c r="V6" s="11"/>
      <c r="W6" s="11"/>
      <c r="X6" s="11"/>
      <c r="Y6" s="11"/>
      <c r="Z6" s="11"/>
      <c r="AA6" s="11"/>
      <c r="AB6" s="11"/>
      <c r="AC6" s="36"/>
      <c r="AD6" s="36"/>
      <c r="AE6" s="11"/>
      <c r="AF6" s="11"/>
      <c r="AG6" s="11"/>
      <c r="AH6" s="11"/>
      <c r="AI6" s="11"/>
      <c r="AJ6" s="11"/>
      <c r="AW6" s="12"/>
    </row>
    <row r="7" spans="2:59" ht="38.25" customHeight="1" thickBot="1" x14ac:dyDescent="0.3">
      <c r="B7" s="15"/>
      <c r="C7" s="1626" t="s">
        <v>17</v>
      </c>
      <c r="D7" s="1626"/>
      <c r="E7" s="1626"/>
      <c r="F7" s="243"/>
      <c r="G7" s="702"/>
      <c r="H7" s="243"/>
      <c r="I7" s="243"/>
      <c r="J7" s="11"/>
      <c r="K7" s="11"/>
      <c r="L7" s="11"/>
      <c r="M7" s="11"/>
      <c r="N7" s="11"/>
      <c r="O7" s="11"/>
      <c r="P7" s="11"/>
      <c r="Q7" s="11"/>
      <c r="AW7" s="12"/>
    </row>
    <row r="8" spans="2:59" s="64" customFormat="1" ht="15" customHeight="1" thickBot="1" x14ac:dyDescent="0.3">
      <c r="B8" s="60"/>
      <c r="C8" s="61"/>
      <c r="D8" s="62"/>
      <c r="E8" s="62"/>
      <c r="F8" s="62"/>
      <c r="G8" s="62"/>
      <c r="H8" s="62"/>
      <c r="I8" s="62"/>
      <c r="J8" s="62"/>
      <c r="K8" s="1609" t="s">
        <v>651</v>
      </c>
      <c r="L8" s="1610"/>
      <c r="M8" s="1610"/>
      <c r="N8" s="1610"/>
      <c r="O8" s="1610"/>
      <c r="P8" s="1610"/>
      <c r="Q8" s="1610"/>
      <c r="R8" s="1610"/>
      <c r="S8" s="1610"/>
      <c r="T8" s="1610"/>
      <c r="U8" s="1610"/>
      <c r="V8" s="1610"/>
      <c r="W8" s="1610"/>
      <c r="X8" s="1610"/>
      <c r="Y8" s="1611"/>
      <c r="Z8" s="1603" t="s">
        <v>0</v>
      </c>
      <c r="AA8" s="1604"/>
      <c r="AB8" s="1604"/>
      <c r="AC8" s="1604"/>
      <c r="AD8" s="1605"/>
      <c r="AE8" s="1594" t="s">
        <v>505</v>
      </c>
      <c r="AF8" s="1595"/>
      <c r="AG8" s="1595"/>
      <c r="AH8" s="1596"/>
      <c r="AI8" s="1600" t="s">
        <v>506</v>
      </c>
      <c r="AJ8" s="1601"/>
      <c r="AK8" s="1602"/>
      <c r="AL8" s="1120" t="s">
        <v>520</v>
      </c>
      <c r="AM8" s="3"/>
      <c r="AN8" s="3"/>
      <c r="AR8" s="62"/>
      <c r="AS8" s="62"/>
      <c r="AT8" s="62"/>
      <c r="AU8" s="166"/>
      <c r="AV8" s="166"/>
      <c r="AW8" s="12"/>
      <c r="AY8" s="62"/>
    </row>
    <row r="9" spans="2:59" s="78" customFormat="1" ht="51.75" customHeight="1" thickBot="1" x14ac:dyDescent="0.3">
      <c r="B9" s="65"/>
      <c r="C9" s="66"/>
      <c r="D9" s="67"/>
      <c r="E9" s="67"/>
      <c r="F9" s="67"/>
      <c r="G9" s="67"/>
      <c r="H9" s="1670" t="s">
        <v>652</v>
      </c>
      <c r="I9" s="1670"/>
      <c r="J9" s="1422" t="s">
        <v>299</v>
      </c>
      <c r="K9" s="1671" t="s">
        <v>95</v>
      </c>
      <c r="L9" s="1607"/>
      <c r="M9" s="1607"/>
      <c r="N9" s="1607"/>
      <c r="O9" s="1607"/>
      <c r="P9" s="1607"/>
      <c r="Q9" s="71" t="s">
        <v>57</v>
      </c>
      <c r="R9" s="1608" t="s">
        <v>2</v>
      </c>
      <c r="S9" s="1608"/>
      <c r="T9" s="1389" t="s">
        <v>650</v>
      </c>
      <c r="U9" s="245" t="s">
        <v>97</v>
      </c>
      <c r="V9" s="73" t="s">
        <v>98</v>
      </c>
      <c r="W9" s="74" t="s">
        <v>58</v>
      </c>
      <c r="X9" s="75" t="s">
        <v>102</v>
      </c>
      <c r="Y9" s="76" t="s">
        <v>357</v>
      </c>
      <c r="Z9" s="77" t="s">
        <v>109</v>
      </c>
      <c r="AA9" s="74" t="s">
        <v>354</v>
      </c>
      <c r="AB9" s="245" t="s">
        <v>250</v>
      </c>
      <c r="AC9" s="423" t="s">
        <v>350</v>
      </c>
      <c r="AD9" s="76" t="s">
        <v>1</v>
      </c>
      <c r="AE9" s="1597" t="s">
        <v>451</v>
      </c>
      <c r="AF9" s="1598"/>
      <c r="AG9" s="1598" t="s">
        <v>452</v>
      </c>
      <c r="AH9" s="1599"/>
      <c r="AI9" s="1131" t="s">
        <v>645</v>
      </c>
      <c r="AJ9" s="1132"/>
      <c r="AK9" s="1133" t="s">
        <v>522</v>
      </c>
      <c r="AL9" s="1579" t="s">
        <v>521</v>
      </c>
      <c r="AQ9" s="67"/>
      <c r="AR9" s="67"/>
      <c r="AS9" s="67"/>
      <c r="AT9" s="67"/>
      <c r="AU9" s="166"/>
      <c r="AV9" s="166"/>
      <c r="AW9" s="12"/>
      <c r="AZ9" s="67"/>
      <c r="BA9" s="67"/>
      <c r="BB9" s="67"/>
      <c r="BC9" s="67"/>
      <c r="BD9" s="67"/>
      <c r="BE9" s="67"/>
      <c r="BF9" s="67"/>
      <c r="BG9" s="67"/>
    </row>
    <row r="10" spans="2:59" s="78" customFormat="1" ht="63" customHeight="1" thickBot="1" x14ac:dyDescent="0.3">
      <c r="B10" s="65"/>
      <c r="C10" s="147" t="s">
        <v>9</v>
      </c>
      <c r="D10" s="148" t="s">
        <v>10</v>
      </c>
      <c r="E10" s="149" t="s">
        <v>293</v>
      </c>
      <c r="F10" s="148" t="s">
        <v>19</v>
      </c>
      <c r="G10" s="148" t="s">
        <v>387</v>
      </c>
      <c r="H10" s="148" t="s">
        <v>653</v>
      </c>
      <c r="I10" s="148" t="s">
        <v>654</v>
      </c>
      <c r="J10" s="1423" t="s">
        <v>63</v>
      </c>
      <c r="K10" s="152" t="str">
        <f>'1. Identificação Ben. Oper.'!D44</f>
        <v>Energia Elétrica</v>
      </c>
      <c r="L10" s="153" t="str">
        <f>'1. Identificação Ben. Oper.'!E44</f>
        <v>Gás Natural</v>
      </c>
      <c r="M10" s="153" t="str">
        <f>'1. Identificação Ben. Oper.'!F44</f>
        <v/>
      </c>
      <c r="N10" s="153" t="str">
        <f>'1. Identificação Ben. Oper.'!G44</f>
        <v/>
      </c>
      <c r="O10" s="153" t="str">
        <f>'1. Identificação Ben. Oper.'!H44</f>
        <v/>
      </c>
      <c r="P10" s="153" t="s">
        <v>45</v>
      </c>
      <c r="Q10" s="154" t="s">
        <v>4</v>
      </c>
      <c r="R10" s="154" t="s">
        <v>96</v>
      </c>
      <c r="S10" s="154" t="s">
        <v>3</v>
      </c>
      <c r="T10" s="154" t="s">
        <v>5</v>
      </c>
      <c r="U10" s="154" t="s">
        <v>6</v>
      </c>
      <c r="V10" s="150" t="s">
        <v>4</v>
      </c>
      <c r="W10" s="150" t="s">
        <v>55</v>
      </c>
      <c r="X10" s="155" t="s">
        <v>101</v>
      </c>
      <c r="Y10" s="156" t="s">
        <v>59</v>
      </c>
      <c r="Z10" s="157" t="s">
        <v>55</v>
      </c>
      <c r="AA10" s="158" t="s">
        <v>55</v>
      </c>
      <c r="AB10" s="154" t="s">
        <v>55</v>
      </c>
      <c r="AC10" s="154" t="s">
        <v>55</v>
      </c>
      <c r="AD10" s="156" t="s">
        <v>63</v>
      </c>
      <c r="AE10" s="1131" t="s">
        <v>453</v>
      </c>
      <c r="AF10" s="1134" t="s">
        <v>264</v>
      </c>
      <c r="AG10" s="1134" t="s">
        <v>453</v>
      </c>
      <c r="AH10" s="1133" t="s">
        <v>264</v>
      </c>
      <c r="AI10" s="1135" t="s">
        <v>643</v>
      </c>
      <c r="AJ10" s="1136"/>
      <c r="AK10" s="1137" t="s">
        <v>533</v>
      </c>
      <c r="AL10" s="1580"/>
      <c r="AQ10" s="67"/>
      <c r="AR10" s="67"/>
      <c r="AS10" s="67"/>
      <c r="AT10" s="67"/>
      <c r="AU10" s="166"/>
      <c r="AV10" s="166"/>
      <c r="AW10" s="12"/>
      <c r="AZ10" s="67"/>
      <c r="BA10" s="67"/>
      <c r="BB10" s="37"/>
      <c r="BC10" s="67"/>
      <c r="BD10" s="67"/>
      <c r="BE10" s="67"/>
      <c r="BF10" s="67"/>
      <c r="BG10" s="67"/>
    </row>
    <row r="11" spans="2:59" s="78" customFormat="1" ht="33.75" customHeight="1" x14ac:dyDescent="0.25">
      <c r="B11" s="65"/>
      <c r="C11" s="1629" t="s">
        <v>404</v>
      </c>
      <c r="D11" s="1630"/>
      <c r="E11" s="1630"/>
      <c r="F11" s="1630"/>
      <c r="G11" s="159"/>
      <c r="H11" s="159"/>
      <c r="I11" s="159"/>
      <c r="J11" s="159"/>
      <c r="K11" s="160"/>
      <c r="L11" s="159"/>
      <c r="M11" s="159"/>
      <c r="N11" s="159"/>
      <c r="O11" s="159"/>
      <c r="P11" s="159"/>
      <c r="Q11" s="159"/>
      <c r="R11" s="159"/>
      <c r="S11" s="159"/>
      <c r="T11" s="159"/>
      <c r="U11" s="159"/>
      <c r="V11" s="707"/>
      <c r="W11" s="707"/>
      <c r="X11" s="707"/>
      <c r="Y11" s="161"/>
      <c r="Z11" s="160"/>
      <c r="AA11" s="159"/>
      <c r="AB11" s="159"/>
      <c r="AC11" s="159"/>
      <c r="AD11" s="161"/>
      <c r="AE11" s="1113"/>
      <c r="AF11" s="1114"/>
      <c r="AG11" s="1115"/>
      <c r="AH11" s="1116"/>
      <c r="AI11" s="1117"/>
      <c r="AJ11" s="1118"/>
      <c r="AK11" s="1119"/>
      <c r="AL11" s="1121"/>
      <c r="AQ11" s="67"/>
      <c r="AR11" s="67"/>
      <c r="AS11" s="67"/>
      <c r="AT11" s="67"/>
      <c r="AU11" s="166"/>
      <c r="AV11" s="166"/>
      <c r="AW11" s="12"/>
      <c r="AZ11" s="67"/>
      <c r="BA11" s="39"/>
      <c r="BB11" s="37"/>
      <c r="BC11" s="67"/>
      <c r="BD11" s="67"/>
      <c r="BE11" s="67"/>
      <c r="BF11" s="67"/>
      <c r="BG11" s="67"/>
    </row>
    <row r="12" spans="2:59" ht="30" customHeight="1" x14ac:dyDescent="0.25">
      <c r="B12" s="15"/>
      <c r="C12" s="79">
        <v>1</v>
      </c>
      <c r="D12" s="279"/>
      <c r="E12" s="276"/>
      <c r="F12" s="369"/>
      <c r="G12" s="705"/>
      <c r="H12" s="542"/>
      <c r="I12" s="374"/>
      <c r="J12" s="1481"/>
      <c r="K12" s="361"/>
      <c r="L12" s="362"/>
      <c r="M12" s="362"/>
      <c r="N12" s="362"/>
      <c r="O12" s="362"/>
      <c r="P12" s="81">
        <f>+SUM(K12:O12)</f>
        <v>0</v>
      </c>
      <c r="Q12" s="82">
        <f>+SUMPRODUCT('1. Identificação Ben. Oper.'!$D$50:$H$50,K12:O12)</f>
        <v>0</v>
      </c>
      <c r="R12" s="84">
        <f>+VLOOKUP($K$10,'AP.8. Fatores de conversão'!$A$5:$I$13,3,FALSE)*K12+VLOOKUP($L$10,'AP.8. Fatores de conversão'!$A$5:$I$13,3,FALSE)*L12+VLOOKUP($M$10,'AP.8. Fatores de conversão'!$A$5:$I$13,3,FALSE)*M12+VLOOKUP($N$10,'AP.8. Fatores de conversão'!$A$5:$I$13,3,FALSE)*N12+VLOOKUP($O$10,'AP.8. Fatores de conversão'!$A$5:$I$13,3,FALSE)*O12</f>
        <v>0</v>
      </c>
      <c r="S12" s="84">
        <f>+VLOOKUP($K$10,'AP.8. Fatores de conversão'!$A$5:$I$13,6,FALSE)*K12+VLOOKUP($L$10,'AP.8. Fatores de conversão'!$A$5:$I$13,6,FALSE)*L12+VLOOKUP($M$10,'AP.8. Fatores de conversão'!$A$5:$I$13,6,FALSE)*M12+VLOOKUP($N$10,'AP.8. Fatores de conversão'!$A$5:$I$13,6,FALSE)*N12+VLOOKUP($O$10,'AP.8. Fatores de conversão'!$A$5:$I$13,6,FALSE)*O12</f>
        <v>0</v>
      </c>
      <c r="T12" s="83">
        <f>IF('1. Identificação Ben. Oper.'!$D$48=0,0,S12/'1. Identificação Ben. Oper.'!$D$48)</f>
        <v>0</v>
      </c>
      <c r="U12" s="84">
        <f>(VLOOKUP($K$10,'AP.8. Fatores de conversão'!$A$5:$I$13,9,FALSE)*K12+VLOOKUP($L$10,'AP.8. Fatores de conversão'!$A$5:$I$13,9,FALSE)*L12+VLOOKUP($M$10,'AP.8. Fatores de conversão'!$A$5:$I$13,9,FALSE)*M12+VLOOKUP($N$10,'AP.8. Fatores de conversão'!$A$5:$I$13,9,FALSE)*N12+VLOOKUP($O$10,'AP.8. Fatores de conversão'!$A$5:$I$13,9,FALSE)*O12)/1000</f>
        <v>0</v>
      </c>
      <c r="V12" s="275"/>
      <c r="W12" s="275"/>
      <c r="X12" s="365"/>
      <c r="Y12" s="85">
        <f t="shared" ref="Y12:Y19" si="0">IF(OR(W12="",W12=0),0,IF(OR(X12="",X12=0),0,J12+1))</f>
        <v>0</v>
      </c>
      <c r="Z12" s="316"/>
      <c r="AA12" s="275"/>
      <c r="AB12" s="82" t="str">
        <f t="shared" ref="AB12:AB14" si="1">IF(Z12="","-",Z12+AA12)</f>
        <v>-</v>
      </c>
      <c r="AC12" s="308">
        <v>0</v>
      </c>
      <c r="AD12" s="86">
        <f t="shared" ref="AD12:AD19" si="2">IF(Q12=0,0,(Z12+AA12)/Q12)</f>
        <v>0</v>
      </c>
      <c r="AE12" s="1289"/>
      <c r="AF12" s="1290"/>
      <c r="AG12" s="1290"/>
      <c r="AH12" s="1291"/>
      <c r="AI12" s="1292"/>
      <c r="AJ12" s="1293"/>
      <c r="AK12" s="1294"/>
      <c r="AL12" s="1295"/>
      <c r="AM12" s="1213" t="str">
        <f t="shared" ref="AM12:AM19" si="3">IF(D12="","",IF(OR(AE12="",AF12="",AG12="",AH12=""),"  P.f. preencha o período de execução da medida",""))</f>
        <v/>
      </c>
      <c r="AQ12" s="11"/>
      <c r="AR12" s="11"/>
      <c r="AS12" s="11"/>
      <c r="AT12" s="11"/>
      <c r="AU12" s="166"/>
      <c r="AV12" s="166"/>
      <c r="AW12" s="12"/>
      <c r="AZ12" s="11"/>
      <c r="BA12" s="11"/>
      <c r="BB12" s="37"/>
      <c r="BC12" s="67"/>
      <c r="BD12" s="67"/>
      <c r="BE12" s="67"/>
      <c r="BF12" s="11"/>
      <c r="BG12" s="11"/>
    </row>
    <row r="13" spans="2:59" ht="30" customHeight="1" x14ac:dyDescent="0.25">
      <c r="B13" s="15"/>
      <c r="C13" s="79">
        <v>2</v>
      </c>
      <c r="D13" s="279"/>
      <c r="E13" s="276"/>
      <c r="F13" s="369"/>
      <c r="G13" s="705"/>
      <c r="H13" s="542"/>
      <c r="I13" s="374"/>
      <c r="J13" s="1481"/>
      <c r="K13" s="361"/>
      <c r="L13" s="362"/>
      <c r="M13" s="362"/>
      <c r="N13" s="362"/>
      <c r="O13" s="362"/>
      <c r="P13" s="81">
        <f t="shared" ref="P13:P14" si="4">+SUM(K13:O13)</f>
        <v>0</v>
      </c>
      <c r="Q13" s="82">
        <f>+SUMPRODUCT('1. Identificação Ben. Oper.'!$D$50:$H$50,K13:O13)</f>
        <v>0</v>
      </c>
      <c r="R13" s="84">
        <f>+VLOOKUP($K$10,'AP.8. Fatores de conversão'!$A$5:$I$13,3,FALSE)*K13+VLOOKUP($L$10,'AP.8. Fatores de conversão'!$A$5:$I$13,3,FALSE)*L13+VLOOKUP($M$10,'AP.8. Fatores de conversão'!$A$5:$I$13,3,FALSE)*M13+VLOOKUP($N$10,'AP.8. Fatores de conversão'!$A$5:$I$13,3,FALSE)*N13+VLOOKUP($O$10,'AP.8. Fatores de conversão'!$A$5:$I$13,3,FALSE)*O13</f>
        <v>0</v>
      </c>
      <c r="S13" s="84">
        <f>+VLOOKUP($K$10,'AP.8. Fatores de conversão'!$A$5:$I$13,6,FALSE)*K13+VLOOKUP($L$10,'AP.8. Fatores de conversão'!$A$5:$I$13,6,FALSE)*L13+VLOOKUP($M$10,'AP.8. Fatores de conversão'!$A$5:$I$13,6,FALSE)*M13+VLOOKUP($N$10,'AP.8. Fatores de conversão'!$A$5:$I$13,6,FALSE)*N13+VLOOKUP($O$10,'AP.8. Fatores de conversão'!$A$5:$I$13,6,FALSE)*O13</f>
        <v>0</v>
      </c>
      <c r="T13" s="83">
        <f>IF('1. Identificação Ben. Oper.'!$D$48=0,0,S13/'1. Identificação Ben. Oper.'!$D$48)</f>
        <v>0</v>
      </c>
      <c r="U13" s="84">
        <f>(VLOOKUP($K$10,'AP.8. Fatores de conversão'!$A$5:$I$13,9,FALSE)*K13+VLOOKUP($L$10,'AP.8. Fatores de conversão'!$A$5:$I$13,9,FALSE)*L13+VLOOKUP($M$10,'AP.8. Fatores de conversão'!$A$5:$I$13,9,FALSE)*M13+VLOOKUP($N$10,'AP.8. Fatores de conversão'!$A$5:$I$13,9,FALSE)*N13+VLOOKUP($O$10,'AP.8. Fatores de conversão'!$A$5:$I$13,9,FALSE)*O13)/1000</f>
        <v>0</v>
      </c>
      <c r="V13" s="275"/>
      <c r="W13" s="275"/>
      <c r="X13" s="365"/>
      <c r="Y13" s="85">
        <f t="shared" si="0"/>
        <v>0</v>
      </c>
      <c r="Z13" s="316"/>
      <c r="AA13" s="275"/>
      <c r="AB13" s="82" t="str">
        <f t="shared" si="1"/>
        <v>-</v>
      </c>
      <c r="AC13" s="308">
        <v>0</v>
      </c>
      <c r="AD13" s="86">
        <f t="shared" si="2"/>
        <v>0</v>
      </c>
      <c r="AE13" s="1289"/>
      <c r="AF13" s="1290"/>
      <c r="AG13" s="1290"/>
      <c r="AH13" s="1291"/>
      <c r="AI13" s="1292"/>
      <c r="AJ13" s="1293"/>
      <c r="AK13" s="1294"/>
      <c r="AL13" s="1295"/>
      <c r="AM13" s="1213" t="str">
        <f t="shared" si="3"/>
        <v/>
      </c>
      <c r="AQ13" s="11"/>
      <c r="AR13" s="11"/>
      <c r="AS13" s="11"/>
      <c r="AT13" s="11"/>
      <c r="AU13" s="166"/>
      <c r="AV13" s="166"/>
      <c r="AW13" s="12"/>
      <c r="AZ13" s="11"/>
      <c r="BA13" s="11"/>
      <c r="BB13" s="37"/>
      <c r="BC13" s="67"/>
      <c r="BD13" s="67"/>
      <c r="BE13" s="67"/>
      <c r="BF13" s="11"/>
      <c r="BG13" s="11"/>
    </row>
    <row r="14" spans="2:59" ht="30" customHeight="1" x14ac:dyDescent="0.25">
      <c r="B14" s="15"/>
      <c r="C14" s="79">
        <v>3</v>
      </c>
      <c r="D14" s="279"/>
      <c r="E14" s="276"/>
      <c r="F14" s="369"/>
      <c r="G14" s="705"/>
      <c r="H14" s="542"/>
      <c r="I14" s="374"/>
      <c r="J14" s="1481"/>
      <c r="K14" s="361"/>
      <c r="L14" s="362"/>
      <c r="M14" s="362"/>
      <c r="N14" s="362"/>
      <c r="O14" s="362"/>
      <c r="P14" s="81">
        <f t="shared" si="4"/>
        <v>0</v>
      </c>
      <c r="Q14" s="82">
        <f>+SUMPRODUCT('1. Identificação Ben. Oper.'!$D$50:$H$50,K14:O14)</f>
        <v>0</v>
      </c>
      <c r="R14" s="84">
        <f>+VLOOKUP($K$10,'AP.8. Fatores de conversão'!$A$5:$I$13,3,FALSE)*K14+VLOOKUP($L$10,'AP.8. Fatores de conversão'!$A$5:$I$13,3,FALSE)*L14+VLOOKUP($M$10,'AP.8. Fatores de conversão'!$A$5:$I$13,3,FALSE)*M14+VLOOKUP($N$10,'AP.8. Fatores de conversão'!$A$5:$I$13,3,FALSE)*N14+VLOOKUP($O$10,'AP.8. Fatores de conversão'!$A$5:$I$13,3,FALSE)*O14</f>
        <v>0</v>
      </c>
      <c r="S14" s="84">
        <f>+VLOOKUP($K$10,'AP.8. Fatores de conversão'!$A$5:$I$13,6,FALSE)*K14+VLOOKUP($L$10,'AP.8. Fatores de conversão'!$A$5:$I$13,6,FALSE)*L14+VLOOKUP($M$10,'AP.8. Fatores de conversão'!$A$5:$I$13,6,FALSE)*M14+VLOOKUP($N$10,'AP.8. Fatores de conversão'!$A$5:$I$13,6,FALSE)*N14+VLOOKUP($O$10,'AP.8. Fatores de conversão'!$A$5:$I$13,6,FALSE)*O14</f>
        <v>0</v>
      </c>
      <c r="T14" s="83">
        <f>IF('1. Identificação Ben. Oper.'!$D$48=0,0,S14/'1. Identificação Ben. Oper.'!$D$48)</f>
        <v>0</v>
      </c>
      <c r="U14" s="84">
        <f>(VLOOKUP($K$10,'AP.8. Fatores de conversão'!$A$5:$I$13,9,FALSE)*K14+VLOOKUP($L$10,'AP.8. Fatores de conversão'!$A$5:$I$13,9,FALSE)*L14+VLOOKUP($M$10,'AP.8. Fatores de conversão'!$A$5:$I$13,9,FALSE)*M14+VLOOKUP($N$10,'AP.8. Fatores de conversão'!$A$5:$I$13,9,FALSE)*N14+VLOOKUP($O$10,'AP.8. Fatores de conversão'!$A$5:$I$13,9,FALSE)*O14)/1000</f>
        <v>0</v>
      </c>
      <c r="V14" s="275"/>
      <c r="W14" s="275"/>
      <c r="X14" s="365"/>
      <c r="Y14" s="85">
        <f t="shared" si="0"/>
        <v>0</v>
      </c>
      <c r="Z14" s="316"/>
      <c r="AA14" s="275"/>
      <c r="AB14" s="82" t="str">
        <f t="shared" si="1"/>
        <v>-</v>
      </c>
      <c r="AC14" s="308">
        <v>0</v>
      </c>
      <c r="AD14" s="86">
        <f t="shared" si="2"/>
        <v>0</v>
      </c>
      <c r="AE14" s="1289"/>
      <c r="AF14" s="1290"/>
      <c r="AG14" s="1290"/>
      <c r="AH14" s="1291"/>
      <c r="AI14" s="1292"/>
      <c r="AJ14" s="1293"/>
      <c r="AK14" s="1294"/>
      <c r="AL14" s="1295"/>
      <c r="AM14" s="1213" t="str">
        <f t="shared" si="3"/>
        <v/>
      </c>
      <c r="AQ14" s="11"/>
      <c r="AR14" s="11"/>
      <c r="AS14" s="11"/>
      <c r="AT14" s="11"/>
      <c r="AU14" s="166"/>
      <c r="AV14" s="166"/>
      <c r="AW14" s="12"/>
      <c r="AZ14" s="11"/>
      <c r="BA14" s="11"/>
      <c r="BB14" s="37"/>
      <c r="BC14" s="67"/>
      <c r="BD14" s="67"/>
      <c r="BE14" s="67"/>
      <c r="BF14" s="11"/>
      <c r="BG14" s="11"/>
    </row>
    <row r="15" spans="2:59" ht="30" customHeight="1" x14ac:dyDescent="0.25">
      <c r="B15" s="15"/>
      <c r="C15" s="79">
        <v>4</v>
      </c>
      <c r="D15" s="279"/>
      <c r="E15" s="276"/>
      <c r="F15" s="369"/>
      <c r="G15" s="705"/>
      <c r="H15" s="542"/>
      <c r="I15" s="374"/>
      <c r="J15" s="1481"/>
      <c r="K15" s="361"/>
      <c r="L15" s="362"/>
      <c r="M15" s="362"/>
      <c r="N15" s="362"/>
      <c r="O15" s="362"/>
      <c r="P15" s="81">
        <f>+SUM(K15:O15)</f>
        <v>0</v>
      </c>
      <c r="Q15" s="82">
        <f>+SUMPRODUCT('1. Identificação Ben. Oper.'!$D$50:$H$50,K15:O15)</f>
        <v>0</v>
      </c>
      <c r="R15" s="84">
        <f>+VLOOKUP($K$10,'AP.8. Fatores de conversão'!$A$5:$I$13,3,FALSE)*K15+VLOOKUP($L$10,'AP.8. Fatores de conversão'!$A$5:$I$13,3,FALSE)*L15+VLOOKUP($M$10,'AP.8. Fatores de conversão'!$A$5:$I$13,3,FALSE)*M15+VLOOKUP($N$10,'AP.8. Fatores de conversão'!$A$5:$I$13,3,FALSE)*N15+VLOOKUP($O$10,'AP.8. Fatores de conversão'!$A$5:$I$13,3,FALSE)*O15</f>
        <v>0</v>
      </c>
      <c r="S15" s="84">
        <f>+VLOOKUP($K$10,'AP.8. Fatores de conversão'!$A$5:$I$13,6,FALSE)*K15+VLOOKUP($L$10,'AP.8. Fatores de conversão'!$A$5:$I$13,6,FALSE)*L15+VLOOKUP($M$10,'AP.8. Fatores de conversão'!$A$5:$I$13,6,FALSE)*M15+VLOOKUP($N$10,'AP.8. Fatores de conversão'!$A$5:$I$13,6,FALSE)*N15+VLOOKUP($O$10,'AP.8. Fatores de conversão'!$A$5:$I$13,6,FALSE)*O15</f>
        <v>0</v>
      </c>
      <c r="T15" s="83">
        <f>IF('1. Identificação Ben. Oper.'!$D$48=0,0,S15/'1. Identificação Ben. Oper.'!$D$48)</f>
        <v>0</v>
      </c>
      <c r="U15" s="84">
        <f>(VLOOKUP($K$10,'AP.8. Fatores de conversão'!$A$5:$I$13,9,FALSE)*K15+VLOOKUP($L$10,'AP.8. Fatores de conversão'!$A$5:$I$13,9,FALSE)*L15+VLOOKUP($M$10,'AP.8. Fatores de conversão'!$A$5:$I$13,9,FALSE)*M15+VLOOKUP($N$10,'AP.8. Fatores de conversão'!$A$5:$I$13,9,FALSE)*N15+VLOOKUP($O$10,'AP.8. Fatores de conversão'!$A$5:$I$13,9,FALSE)*O15)/1000</f>
        <v>0</v>
      </c>
      <c r="V15" s="275"/>
      <c r="W15" s="275"/>
      <c r="X15" s="365"/>
      <c r="Y15" s="85">
        <f t="shared" si="0"/>
        <v>0</v>
      </c>
      <c r="Z15" s="316"/>
      <c r="AA15" s="275"/>
      <c r="AB15" s="82" t="str">
        <f>IF(Z15="","-",Z15+AA15)</f>
        <v>-</v>
      </c>
      <c r="AC15" s="308">
        <v>0</v>
      </c>
      <c r="AD15" s="86">
        <f t="shared" si="2"/>
        <v>0</v>
      </c>
      <c r="AE15" s="1289"/>
      <c r="AF15" s="1290"/>
      <c r="AG15" s="1290"/>
      <c r="AH15" s="1291"/>
      <c r="AI15" s="1292"/>
      <c r="AJ15" s="1293"/>
      <c r="AK15" s="1294"/>
      <c r="AL15" s="1295"/>
      <c r="AM15" s="1213" t="str">
        <f t="shared" si="3"/>
        <v/>
      </c>
      <c r="AQ15" s="11"/>
      <c r="AR15" s="11"/>
      <c r="AS15" s="11"/>
      <c r="AT15" s="11"/>
      <c r="AU15" s="166"/>
      <c r="AV15" s="166"/>
      <c r="AW15" s="12"/>
      <c r="AZ15" s="11"/>
      <c r="BA15" s="11"/>
      <c r="BB15" s="87"/>
      <c r="BC15" s="67"/>
      <c r="BD15" s="67"/>
      <c r="BE15" s="67"/>
      <c r="BF15" s="11"/>
      <c r="BG15" s="11"/>
    </row>
    <row r="16" spans="2:59" ht="30" customHeight="1" x14ac:dyDescent="0.25">
      <c r="B16" s="15"/>
      <c r="C16" s="79">
        <v>5</v>
      </c>
      <c r="D16" s="279"/>
      <c r="E16" s="276"/>
      <c r="F16" s="369"/>
      <c r="G16" s="705"/>
      <c r="H16" s="542"/>
      <c r="I16" s="357"/>
      <c r="J16" s="1481"/>
      <c r="K16" s="361"/>
      <c r="L16" s="362"/>
      <c r="M16" s="362"/>
      <c r="N16" s="362"/>
      <c r="O16" s="362"/>
      <c r="P16" s="81">
        <f>+SUM(K16:O16)</f>
        <v>0</v>
      </c>
      <c r="Q16" s="82">
        <f>+SUMPRODUCT('1. Identificação Ben. Oper.'!$D$50:$H$50,K16:O16)</f>
        <v>0</v>
      </c>
      <c r="R16" s="84">
        <f>+VLOOKUP($K$10,'AP.8. Fatores de conversão'!$A$5:$I$13,3,FALSE)*K16+VLOOKUP($L$10,'AP.8. Fatores de conversão'!$A$5:$I$13,3,FALSE)*L16+VLOOKUP($M$10,'AP.8. Fatores de conversão'!$A$5:$I$13,3,FALSE)*M16+VLOOKUP($N$10,'AP.8. Fatores de conversão'!$A$5:$I$13,3,FALSE)*N16+VLOOKUP($O$10,'AP.8. Fatores de conversão'!$A$5:$I$13,3,FALSE)*O16</f>
        <v>0</v>
      </c>
      <c r="S16" s="84">
        <f>+VLOOKUP($K$10,'AP.8. Fatores de conversão'!$A$5:$I$13,6,FALSE)*K16+VLOOKUP($L$10,'AP.8. Fatores de conversão'!$A$5:$I$13,6,FALSE)*L16+VLOOKUP($M$10,'AP.8. Fatores de conversão'!$A$5:$I$13,6,FALSE)*M16+VLOOKUP($N$10,'AP.8. Fatores de conversão'!$A$5:$I$13,6,FALSE)*N16+VLOOKUP($O$10,'AP.8. Fatores de conversão'!$A$5:$I$13,6,FALSE)*O16</f>
        <v>0</v>
      </c>
      <c r="T16" s="83">
        <f>IF('1. Identificação Ben. Oper.'!$D$48=0,0,S16/'1. Identificação Ben. Oper.'!$D$48)</f>
        <v>0</v>
      </c>
      <c r="U16" s="84">
        <f>(VLOOKUP($K$10,'AP.8. Fatores de conversão'!$A$5:$I$13,9,FALSE)*K16+VLOOKUP($L$10,'AP.8. Fatores de conversão'!$A$5:$I$13,9,FALSE)*L16+VLOOKUP($M$10,'AP.8. Fatores de conversão'!$A$5:$I$13,9,FALSE)*M16+VLOOKUP($N$10,'AP.8. Fatores de conversão'!$A$5:$I$13,9,FALSE)*N16+VLOOKUP($O$10,'AP.8. Fatores de conversão'!$A$5:$I$13,9,FALSE)*O16)/1000</f>
        <v>0</v>
      </c>
      <c r="V16" s="275"/>
      <c r="W16" s="275"/>
      <c r="X16" s="365"/>
      <c r="Y16" s="85">
        <f t="shared" si="0"/>
        <v>0</v>
      </c>
      <c r="Z16" s="316"/>
      <c r="AA16" s="275"/>
      <c r="AB16" s="82" t="str">
        <f t="shared" ref="AB16:AB22" si="5">IF(Z16="","-",Z16+AA16)</f>
        <v>-</v>
      </c>
      <c r="AC16" s="308">
        <v>0</v>
      </c>
      <c r="AD16" s="86">
        <f t="shared" si="2"/>
        <v>0</v>
      </c>
      <c r="AE16" s="1289"/>
      <c r="AF16" s="1290"/>
      <c r="AG16" s="1290"/>
      <c r="AH16" s="1291"/>
      <c r="AI16" s="1292"/>
      <c r="AJ16" s="1293"/>
      <c r="AK16" s="1294"/>
      <c r="AL16" s="1295"/>
      <c r="AM16" s="1213" t="str">
        <f t="shared" si="3"/>
        <v/>
      </c>
      <c r="AQ16" s="11"/>
      <c r="AR16" s="11"/>
      <c r="AS16" s="11"/>
      <c r="AT16" s="11"/>
      <c r="AU16" s="166"/>
      <c r="AV16" s="166"/>
      <c r="AW16" s="12"/>
      <c r="AZ16" s="11"/>
      <c r="BA16" s="11"/>
      <c r="BB16" s="87"/>
      <c r="BC16" s="67"/>
      <c r="BD16" s="67"/>
      <c r="BE16" s="67"/>
      <c r="BF16" s="11"/>
      <c r="BG16" s="11"/>
    </row>
    <row r="17" spans="2:60" ht="30" customHeight="1" x14ac:dyDescent="0.25">
      <c r="B17" s="15"/>
      <c r="C17" s="79">
        <v>6</v>
      </c>
      <c r="D17" s="279"/>
      <c r="E17" s="276"/>
      <c r="F17" s="369"/>
      <c r="G17" s="705"/>
      <c r="H17" s="542"/>
      <c r="I17" s="357"/>
      <c r="J17" s="1481"/>
      <c r="K17" s="361"/>
      <c r="L17" s="362"/>
      <c r="M17" s="362"/>
      <c r="N17" s="362"/>
      <c r="O17" s="362"/>
      <c r="P17" s="81">
        <f>+SUM(K17:O17)</f>
        <v>0</v>
      </c>
      <c r="Q17" s="82">
        <f>+SUMPRODUCT('1. Identificação Ben. Oper.'!$D$50:$H$50,K17:O17)</f>
        <v>0</v>
      </c>
      <c r="R17" s="84">
        <f>+VLOOKUP($K$10,'AP.8. Fatores de conversão'!$A$5:$I$13,3,FALSE)*K17+VLOOKUP($L$10,'AP.8. Fatores de conversão'!$A$5:$I$13,3,FALSE)*L17+VLOOKUP($M$10,'AP.8. Fatores de conversão'!$A$5:$I$13,3,FALSE)*M17+VLOOKUP($N$10,'AP.8. Fatores de conversão'!$A$5:$I$13,3,FALSE)*N17+VLOOKUP($O$10,'AP.8. Fatores de conversão'!$A$5:$I$13,3,FALSE)*O17</f>
        <v>0</v>
      </c>
      <c r="S17" s="84">
        <f>+VLOOKUP($K$10,'AP.8. Fatores de conversão'!$A$5:$I$13,6,FALSE)*K17+VLOOKUP($L$10,'AP.8. Fatores de conversão'!$A$5:$I$13,6,FALSE)*L17+VLOOKUP($M$10,'AP.8. Fatores de conversão'!$A$5:$I$13,6,FALSE)*M17+VLOOKUP($N$10,'AP.8. Fatores de conversão'!$A$5:$I$13,6,FALSE)*N17+VLOOKUP($O$10,'AP.8. Fatores de conversão'!$A$5:$I$13,6,FALSE)*O17</f>
        <v>0</v>
      </c>
      <c r="T17" s="83">
        <f>IF('1. Identificação Ben. Oper.'!$D$48=0,0,S17/'1. Identificação Ben. Oper.'!$D$48)</f>
        <v>0</v>
      </c>
      <c r="U17" s="84">
        <f>(VLOOKUP($K$10,'AP.8. Fatores de conversão'!$A$5:$I$13,9,FALSE)*K17+VLOOKUP($L$10,'AP.8. Fatores de conversão'!$A$5:$I$13,9,FALSE)*L17+VLOOKUP($M$10,'AP.8. Fatores de conversão'!$A$5:$I$13,9,FALSE)*M17+VLOOKUP($N$10,'AP.8. Fatores de conversão'!$A$5:$I$13,9,FALSE)*N17+VLOOKUP($O$10,'AP.8. Fatores de conversão'!$A$5:$I$13,9,FALSE)*O17)/1000</f>
        <v>0</v>
      </c>
      <c r="V17" s="275"/>
      <c r="W17" s="275"/>
      <c r="X17" s="365"/>
      <c r="Y17" s="85">
        <f t="shared" si="0"/>
        <v>0</v>
      </c>
      <c r="Z17" s="316"/>
      <c r="AA17" s="275"/>
      <c r="AB17" s="82" t="str">
        <f t="shared" si="5"/>
        <v>-</v>
      </c>
      <c r="AC17" s="308">
        <v>0</v>
      </c>
      <c r="AD17" s="86">
        <f t="shared" si="2"/>
        <v>0</v>
      </c>
      <c r="AE17" s="1289"/>
      <c r="AF17" s="1290"/>
      <c r="AG17" s="1290"/>
      <c r="AH17" s="1291"/>
      <c r="AI17" s="1292"/>
      <c r="AJ17" s="1293"/>
      <c r="AK17" s="1294"/>
      <c r="AL17" s="1295"/>
      <c r="AM17" s="1213" t="str">
        <f t="shared" si="3"/>
        <v/>
      </c>
      <c r="AQ17" s="11"/>
      <c r="AR17" s="11"/>
      <c r="AS17" s="11"/>
      <c r="AT17" s="11"/>
      <c r="AU17" s="166"/>
      <c r="AV17" s="166"/>
      <c r="AW17" s="12"/>
      <c r="AZ17" s="11"/>
      <c r="BA17" s="11"/>
      <c r="BB17" s="87"/>
      <c r="BC17" s="67"/>
      <c r="BD17" s="67"/>
      <c r="BE17" s="67"/>
      <c r="BF17" s="11"/>
      <c r="BG17" s="11"/>
    </row>
    <row r="18" spans="2:60" ht="30" customHeight="1" x14ac:dyDescent="0.25">
      <c r="B18" s="15"/>
      <c r="C18" s="79">
        <v>7</v>
      </c>
      <c r="D18" s="279"/>
      <c r="E18" s="276"/>
      <c r="F18" s="369"/>
      <c r="G18" s="705"/>
      <c r="H18" s="542"/>
      <c r="I18" s="357"/>
      <c r="J18" s="1481"/>
      <c r="K18" s="361"/>
      <c r="L18" s="362"/>
      <c r="M18" s="362"/>
      <c r="N18" s="362"/>
      <c r="O18" s="362"/>
      <c r="P18" s="81">
        <f>+SUM(K18:O18)</f>
        <v>0</v>
      </c>
      <c r="Q18" s="82">
        <f>+SUMPRODUCT('1. Identificação Ben. Oper.'!$D$50:$H$50,K18:O18)</f>
        <v>0</v>
      </c>
      <c r="R18" s="84">
        <f>+VLOOKUP($K$10,'AP.8. Fatores de conversão'!$A$5:$I$13,3,FALSE)*K18+VLOOKUP($L$10,'AP.8. Fatores de conversão'!$A$5:$I$13,3,FALSE)*L18+VLOOKUP($M$10,'AP.8. Fatores de conversão'!$A$5:$I$13,3,FALSE)*M18+VLOOKUP($N$10,'AP.8. Fatores de conversão'!$A$5:$I$13,3,FALSE)*N18+VLOOKUP($O$10,'AP.8. Fatores de conversão'!$A$5:$I$13,3,FALSE)*O18</f>
        <v>0</v>
      </c>
      <c r="S18" s="84">
        <f>+VLOOKUP($K$10,'AP.8. Fatores de conversão'!$A$5:$I$13,6,FALSE)*K18+VLOOKUP($L$10,'AP.8. Fatores de conversão'!$A$5:$I$13,6,FALSE)*L18+VLOOKUP($M$10,'AP.8. Fatores de conversão'!$A$5:$I$13,6,FALSE)*M18+VLOOKUP($N$10,'AP.8. Fatores de conversão'!$A$5:$I$13,6,FALSE)*N18+VLOOKUP($O$10,'AP.8. Fatores de conversão'!$A$5:$I$13,6,FALSE)*O18</f>
        <v>0</v>
      </c>
      <c r="T18" s="83">
        <f>IF('1. Identificação Ben. Oper.'!$D$48=0,0,S18/'1. Identificação Ben. Oper.'!$D$48)</f>
        <v>0</v>
      </c>
      <c r="U18" s="84">
        <f>(VLOOKUP($K$10,'AP.8. Fatores de conversão'!$A$5:$I$13,9,FALSE)*K18+VLOOKUP($L$10,'AP.8. Fatores de conversão'!$A$5:$I$13,9,FALSE)*L18+VLOOKUP($M$10,'AP.8. Fatores de conversão'!$A$5:$I$13,9,FALSE)*M18+VLOOKUP($N$10,'AP.8. Fatores de conversão'!$A$5:$I$13,9,FALSE)*N18+VLOOKUP($O$10,'AP.8. Fatores de conversão'!$A$5:$I$13,9,FALSE)*O18)/1000</f>
        <v>0</v>
      </c>
      <c r="V18" s="275"/>
      <c r="W18" s="275"/>
      <c r="X18" s="365"/>
      <c r="Y18" s="85">
        <f t="shared" si="0"/>
        <v>0</v>
      </c>
      <c r="Z18" s="316"/>
      <c r="AA18" s="275"/>
      <c r="AB18" s="82" t="str">
        <f t="shared" si="5"/>
        <v>-</v>
      </c>
      <c r="AC18" s="308">
        <v>0</v>
      </c>
      <c r="AD18" s="86">
        <f t="shared" si="2"/>
        <v>0</v>
      </c>
      <c r="AE18" s="1289"/>
      <c r="AF18" s="1290"/>
      <c r="AG18" s="1290"/>
      <c r="AH18" s="1291"/>
      <c r="AI18" s="1292"/>
      <c r="AJ18" s="1293"/>
      <c r="AK18" s="1294"/>
      <c r="AL18" s="1295"/>
      <c r="AM18" s="1213" t="str">
        <f t="shared" si="3"/>
        <v/>
      </c>
      <c r="AQ18" s="11"/>
      <c r="AR18" s="11"/>
      <c r="AS18" s="11"/>
      <c r="AT18" s="11"/>
      <c r="AU18" s="166"/>
      <c r="AV18" s="166"/>
      <c r="AW18" s="12"/>
      <c r="AZ18" s="11"/>
      <c r="BA18" s="11"/>
      <c r="BB18" s="87"/>
      <c r="BC18" s="67"/>
      <c r="BD18" s="67"/>
      <c r="BE18" s="67"/>
      <c r="BF18" s="11"/>
      <c r="BG18" s="11"/>
    </row>
    <row r="19" spans="2:60" ht="30" customHeight="1" thickBot="1" x14ac:dyDescent="0.3">
      <c r="B19" s="15"/>
      <c r="C19" s="174">
        <v>8</v>
      </c>
      <c r="D19" s="698"/>
      <c r="E19" s="380"/>
      <c r="F19" s="587"/>
      <c r="G19" s="714"/>
      <c r="H19" s="1172"/>
      <c r="I19" s="381"/>
      <c r="J19" s="1482"/>
      <c r="K19" s="1204"/>
      <c r="L19" s="1205"/>
      <c r="M19" s="1205"/>
      <c r="N19" s="1205"/>
      <c r="O19" s="1205"/>
      <c r="P19" s="1154">
        <f t="shared" ref="P19:P22" si="6">+SUM(K19:O19)</f>
        <v>0</v>
      </c>
      <c r="Q19" s="764">
        <f>+SUMPRODUCT('1. Identificação Ben. Oper.'!$D$50:$H$50,K19:O19)</f>
        <v>0</v>
      </c>
      <c r="R19" s="1156">
        <f>+VLOOKUP($K$10,'AP.8. Fatores de conversão'!$A$5:$I$13,3,FALSE)*K19+VLOOKUP($L$10,'AP.8. Fatores de conversão'!$A$5:$I$13,3,FALSE)*L19+VLOOKUP($M$10,'AP.8. Fatores de conversão'!$A$5:$I$13,3,FALSE)*M19+VLOOKUP($N$10,'AP.8. Fatores de conversão'!$A$5:$I$13,3,FALSE)*N19+VLOOKUP($O$10,'AP.8. Fatores de conversão'!$A$5:$I$13,3,FALSE)*O19</f>
        <v>0</v>
      </c>
      <c r="S19" s="1156">
        <f>+VLOOKUP($K$10,'AP.8. Fatores de conversão'!$A$5:$I$13,6,FALSE)*K19+VLOOKUP($L$10,'AP.8. Fatores de conversão'!$A$5:$I$13,6,FALSE)*L19+VLOOKUP($M$10,'AP.8. Fatores de conversão'!$A$5:$I$13,6,FALSE)*M19+VLOOKUP($N$10,'AP.8. Fatores de conversão'!$A$5:$I$13,6,FALSE)*N19+VLOOKUP($O$10,'AP.8. Fatores de conversão'!$A$5:$I$13,6,FALSE)*O19</f>
        <v>0</v>
      </c>
      <c r="T19" s="1155">
        <f>IF('1. Identificação Ben. Oper.'!$D$48=0,0,S19/'1. Identificação Ben. Oper.'!$D$48)</f>
        <v>0</v>
      </c>
      <c r="U19" s="1156">
        <f>(VLOOKUP($K$10,'AP.8. Fatores de conversão'!$A$5:$I$13,9,FALSE)*K19+VLOOKUP($L$10,'AP.8. Fatores de conversão'!$A$5:$I$13,9,FALSE)*L19+VLOOKUP($M$10,'AP.8. Fatores de conversão'!$A$5:$I$13,9,FALSE)*M19+VLOOKUP($N$10,'AP.8. Fatores de conversão'!$A$5:$I$13,9,FALSE)*N19+VLOOKUP($O$10,'AP.8. Fatores de conversão'!$A$5:$I$13,9,FALSE)*O19)/1000</f>
        <v>0</v>
      </c>
      <c r="V19" s="375"/>
      <c r="W19" s="375"/>
      <c r="X19" s="1206"/>
      <c r="Y19" s="1157">
        <f t="shared" si="0"/>
        <v>0</v>
      </c>
      <c r="Z19" s="1158"/>
      <c r="AA19" s="375"/>
      <c r="AB19" s="764" t="str">
        <f t="shared" si="5"/>
        <v>-</v>
      </c>
      <c r="AC19" s="1161">
        <v>0</v>
      </c>
      <c r="AD19" s="1162">
        <f t="shared" si="2"/>
        <v>0</v>
      </c>
      <c r="AE19" s="1296"/>
      <c r="AF19" s="1297"/>
      <c r="AG19" s="1297"/>
      <c r="AH19" s="1298"/>
      <c r="AI19" s="1299"/>
      <c r="AJ19" s="1300"/>
      <c r="AK19" s="1301"/>
      <c r="AL19" s="1302"/>
      <c r="AM19" s="1213" t="str">
        <f t="shared" si="3"/>
        <v/>
      </c>
      <c r="AQ19" s="11"/>
      <c r="AR19" s="11"/>
      <c r="AS19" s="11"/>
      <c r="AT19" s="11"/>
      <c r="AU19" s="166"/>
      <c r="AV19" s="166"/>
      <c r="AW19" s="12"/>
      <c r="AZ19" s="11"/>
      <c r="BA19" s="11"/>
      <c r="BB19" s="87"/>
      <c r="BC19" s="67"/>
      <c r="BD19" s="67"/>
      <c r="BE19" s="67"/>
      <c r="BF19" s="11"/>
      <c r="BG19" s="11"/>
    </row>
    <row r="20" spans="2:60" ht="33" customHeight="1" x14ac:dyDescent="0.25">
      <c r="B20" s="15"/>
      <c r="C20" s="1629" t="s">
        <v>405</v>
      </c>
      <c r="D20" s="1630"/>
      <c r="E20" s="1630"/>
      <c r="F20" s="1630"/>
      <c r="G20" s="1231"/>
      <c r="H20" s="1232"/>
      <c r="I20" s="1232"/>
      <c r="J20" s="1233"/>
      <c r="K20" s="1234"/>
      <c r="L20" s="1232"/>
      <c r="M20" s="1232"/>
      <c r="N20" s="1232"/>
      <c r="O20" s="1232"/>
      <c r="P20" s="1232"/>
      <c r="Q20" s="1232"/>
      <c r="R20" s="1232"/>
      <c r="S20" s="1232"/>
      <c r="T20" s="1232"/>
      <c r="U20" s="1232"/>
      <c r="V20" s="1320"/>
      <c r="W20" s="1320"/>
      <c r="X20" s="1320"/>
      <c r="Y20" s="1233"/>
      <c r="Z20" s="1234"/>
      <c r="AA20" s="1232"/>
      <c r="AB20" s="1232"/>
      <c r="AC20" s="1232"/>
      <c r="AD20" s="1233"/>
      <c r="AE20" s="1113"/>
      <c r="AF20" s="1114"/>
      <c r="AG20" s="1115"/>
      <c r="AH20" s="1116"/>
      <c r="AI20" s="1117"/>
      <c r="AJ20" s="1118"/>
      <c r="AK20" s="1119"/>
      <c r="AL20" s="1121"/>
      <c r="AM20" s="1213"/>
      <c r="AQ20" s="11"/>
      <c r="AR20" s="11"/>
      <c r="AS20" s="11"/>
      <c r="AT20" s="11"/>
      <c r="AU20" s="166"/>
      <c r="AV20" s="166"/>
      <c r="AW20" s="12"/>
      <c r="AZ20" s="11"/>
      <c r="BA20" s="11"/>
      <c r="BB20" s="87"/>
      <c r="BC20" s="67"/>
      <c r="BD20" s="67"/>
      <c r="BE20" s="67"/>
      <c r="BF20" s="11"/>
      <c r="BG20" s="11"/>
    </row>
    <row r="21" spans="2:60" ht="30" customHeight="1" x14ac:dyDescent="0.25">
      <c r="B21" s="15"/>
      <c r="C21" s="79">
        <v>9</v>
      </c>
      <c r="D21" s="279"/>
      <c r="E21" s="276"/>
      <c r="F21" s="369"/>
      <c r="G21" s="705"/>
      <c r="H21" s="542"/>
      <c r="I21" s="357"/>
      <c r="J21" s="709"/>
      <c r="K21" s="361"/>
      <c r="L21" s="633"/>
      <c r="M21" s="633"/>
      <c r="N21" s="362"/>
      <c r="O21" s="362"/>
      <c r="P21" s="81">
        <f t="shared" si="6"/>
        <v>0</v>
      </c>
      <c r="Q21" s="82">
        <f>+SUMPRODUCT('1. Identificação Ben. Oper.'!$D$50:$H$50,K21:O21)</f>
        <v>0</v>
      </c>
      <c r="R21" s="84">
        <f>+VLOOKUP($K$10,'AP.8. Fatores de conversão'!$A$5:$I$13,3,FALSE)*K21+VLOOKUP($L$10,'AP.8. Fatores de conversão'!$A$5:$I$13,3,FALSE)*L21+VLOOKUP($M$10,'AP.8. Fatores de conversão'!$A$5:$I$13,3,FALSE)*M21+VLOOKUP($N$10,'AP.8. Fatores de conversão'!$A$5:$I$13,3,FALSE)*N21+VLOOKUP($O$10,'AP.8. Fatores de conversão'!$A$5:$I$13,3,FALSE)*O21</f>
        <v>0</v>
      </c>
      <c r="S21" s="84">
        <f>+VLOOKUP($K$10,'AP.8. Fatores de conversão'!$A$5:$I$13,6,FALSE)*K21+VLOOKUP($L$10,'AP.8. Fatores de conversão'!$A$5:$I$13,6,FALSE)*L21+VLOOKUP($M$10,'AP.8. Fatores de conversão'!$A$5:$I$13,6,FALSE)*M21+VLOOKUP($N$10,'AP.8. Fatores de conversão'!$A$5:$I$13,6,FALSE)*N21+VLOOKUP($O$10,'AP.8. Fatores de conversão'!$A$5:$I$13,6,FALSE)*O21</f>
        <v>0</v>
      </c>
      <c r="T21" s="83">
        <f>IF('1. Identificação Ben. Oper.'!$D$48=0,0,S21/'1. Identificação Ben. Oper.'!$D$48)</f>
        <v>0</v>
      </c>
      <c r="U21" s="84">
        <f>(VLOOKUP($K$10,'AP.8. Fatores de conversão'!$A$5:$I$13,9,FALSE)*K21+VLOOKUP($L$10,'AP.8. Fatores de conversão'!$A$5:$I$13,9,FALSE)*L21+VLOOKUP($M$10,'AP.8. Fatores de conversão'!$A$5:$I$13,9,FALSE)*M21+VLOOKUP($N$10,'AP.8. Fatores de conversão'!$A$5:$I$13,9,FALSE)*N21+VLOOKUP($O$10,'AP.8. Fatores de conversão'!$A$5:$I$13,9,FALSE)*O21)/1000</f>
        <v>0</v>
      </c>
      <c r="V21" s="275"/>
      <c r="W21" s="275"/>
      <c r="X21" s="365"/>
      <c r="Y21" s="85">
        <f>IF(OR(W21="",W21=0),0,IF(OR(X21="",X21=0),0,J21+1))</f>
        <v>0</v>
      </c>
      <c r="Z21" s="316"/>
      <c r="AA21" s="275"/>
      <c r="AB21" s="82" t="str">
        <f t="shared" si="5"/>
        <v>-</v>
      </c>
      <c r="AC21" s="308">
        <v>0</v>
      </c>
      <c r="AD21" s="86">
        <f>IF(Q21=0,0,(Z21+AA21)/Q21)</f>
        <v>0</v>
      </c>
      <c r="AE21" s="1289"/>
      <c r="AF21" s="1290"/>
      <c r="AG21" s="1290"/>
      <c r="AH21" s="1291"/>
      <c r="AI21" s="1292"/>
      <c r="AJ21" s="1293"/>
      <c r="AK21" s="1294"/>
      <c r="AL21" s="1295"/>
      <c r="AM21" s="1213" t="str">
        <f>IF(D21="","",IF(OR(AE21="",AF21="",AG21="",AH21=""),"  P.f. preencha o período de execução da medida",""))</f>
        <v/>
      </c>
      <c r="AQ21" s="11"/>
      <c r="AR21" s="11"/>
      <c r="AS21" s="11"/>
      <c r="AT21" s="11"/>
      <c r="AU21" s="166"/>
      <c r="AV21" s="166"/>
      <c r="AW21" s="12"/>
      <c r="AZ21" s="11"/>
      <c r="BA21" s="11"/>
      <c r="BB21" s="87"/>
      <c r="BC21" s="67"/>
      <c r="BD21" s="67"/>
      <c r="BE21" s="67"/>
      <c r="BF21" s="11"/>
      <c r="BG21" s="11"/>
    </row>
    <row r="22" spans="2:60" ht="30" customHeight="1" thickBot="1" x14ac:dyDescent="0.3">
      <c r="B22" s="15"/>
      <c r="C22" s="89">
        <v>10</v>
      </c>
      <c r="D22" s="281"/>
      <c r="E22" s="358"/>
      <c r="F22" s="371"/>
      <c r="G22" s="706"/>
      <c r="H22" s="692"/>
      <c r="I22" s="360"/>
      <c r="J22" s="711"/>
      <c r="K22" s="363"/>
      <c r="L22" s="364"/>
      <c r="M22" s="364"/>
      <c r="N22" s="364"/>
      <c r="O22" s="364"/>
      <c r="P22" s="90">
        <f t="shared" si="6"/>
        <v>0</v>
      </c>
      <c r="Q22" s="1152">
        <f>+SUMPRODUCT('1. Identificação Ben. Oper.'!$D$50:$H$50,K22:O22)</f>
        <v>0</v>
      </c>
      <c r="R22" s="1237">
        <f>+VLOOKUP($K$10,'AP.8. Fatores de conversão'!$A$5:$I$13,3,FALSE)*K22+VLOOKUP($L$10,'AP.8. Fatores de conversão'!$A$5:$I$13,3,FALSE)*L22+VLOOKUP($M$10,'AP.8. Fatores de conversão'!$A$5:$I$13,3,FALSE)*M22+VLOOKUP($N$10,'AP.8. Fatores de conversão'!$A$5:$I$13,3,FALSE)*N22+VLOOKUP($O$10,'AP.8. Fatores de conversão'!$A$5:$I$13,3,FALSE)*O22</f>
        <v>0</v>
      </c>
      <c r="S22" s="1237">
        <f>+VLOOKUP($K$10,'AP.8. Fatores de conversão'!$A$5:$I$13,6,FALSE)*K22+VLOOKUP($L$10,'AP.8. Fatores de conversão'!$A$5:$I$13,6,FALSE)*L22+VLOOKUP($M$10,'AP.8. Fatores de conversão'!$A$5:$I$13,6,FALSE)*M22+VLOOKUP($N$10,'AP.8. Fatores de conversão'!$A$5:$I$13,6,FALSE)*N22+VLOOKUP($O$10,'AP.8. Fatores de conversão'!$A$5:$I$13,6,FALSE)*O22</f>
        <v>0</v>
      </c>
      <c r="T22" s="1236">
        <f>IF('1. Identificação Ben. Oper.'!$D$48=0,0,S22/'1. Identificação Ben. Oper.'!$D$48)</f>
        <v>0</v>
      </c>
      <c r="U22" s="1237">
        <f>(VLOOKUP($K$10,'AP.8. Fatores de conversão'!$A$5:$I$13,9,FALSE)*K22+VLOOKUP($L$10,'AP.8. Fatores de conversão'!$A$5:$I$13,9,FALSE)*L22+VLOOKUP($M$10,'AP.8. Fatores de conversão'!$A$5:$I$13,9,FALSE)*M22+VLOOKUP($N$10,'AP.8. Fatores de conversão'!$A$5:$I$13,9,FALSE)*N22+VLOOKUP($O$10,'AP.8. Fatores de conversão'!$A$5:$I$13,9,FALSE)*O22)/1000</f>
        <v>0</v>
      </c>
      <c r="V22" s="282"/>
      <c r="W22" s="282"/>
      <c r="X22" s="1238"/>
      <c r="Y22" s="1239">
        <f>IF(OR(W22="",W22=0),0,IF(OR(X22="",X22=0),0,J22+1))</f>
        <v>0</v>
      </c>
      <c r="Z22" s="367"/>
      <c r="AA22" s="368"/>
      <c r="AB22" s="1152" t="str">
        <f t="shared" si="5"/>
        <v>-</v>
      </c>
      <c r="AC22" s="1166">
        <v>0</v>
      </c>
      <c r="AD22" s="1241">
        <f>IF(Q22=0,0,(Z22+AA22)/Q22)</f>
        <v>0</v>
      </c>
      <c r="AE22" s="1310"/>
      <c r="AF22" s="1311"/>
      <c r="AG22" s="1311"/>
      <c r="AH22" s="1312"/>
      <c r="AI22" s="1313"/>
      <c r="AJ22" s="1314"/>
      <c r="AK22" s="1315"/>
      <c r="AL22" s="1316"/>
      <c r="AM22" s="1213" t="str">
        <f>IF(D22="","",IF(OR(AE22="",AF22="",AG22="",AH22=""),"  P.f. preencha o período de execução da medida",""))</f>
        <v/>
      </c>
      <c r="AQ22" s="11"/>
      <c r="AR22" s="11"/>
      <c r="AS22" s="11"/>
      <c r="AT22" s="11"/>
      <c r="AU22" s="166"/>
      <c r="AV22" s="166"/>
      <c r="AW22" s="12"/>
      <c r="AZ22" s="11"/>
      <c r="BA22" s="11"/>
      <c r="BB22" s="87"/>
      <c r="BC22" s="67"/>
      <c r="BD22" s="67"/>
      <c r="BE22" s="67"/>
      <c r="BF22" s="11"/>
      <c r="BG22" s="11"/>
    </row>
    <row r="23" spans="2:60" ht="15.75" thickBot="1" x14ac:dyDescent="0.3">
      <c r="B23" s="15"/>
      <c r="C23" s="23"/>
      <c r="D23" s="11"/>
      <c r="E23" s="525"/>
      <c r="F23" s="11"/>
      <c r="G23" s="11"/>
      <c r="H23" s="11"/>
      <c r="I23" s="11"/>
      <c r="J23" s="11"/>
      <c r="K23" s="91">
        <f t="shared" ref="K23:Q23" si="7">SUM(K12:K22)</f>
        <v>0</v>
      </c>
      <c r="L23" s="92">
        <f t="shared" si="7"/>
        <v>0</v>
      </c>
      <c r="M23" s="92">
        <f t="shared" si="7"/>
        <v>0</v>
      </c>
      <c r="N23" s="92">
        <f t="shared" si="7"/>
        <v>0</v>
      </c>
      <c r="O23" s="92">
        <f t="shared" si="7"/>
        <v>0</v>
      </c>
      <c r="P23" s="92">
        <f t="shared" si="7"/>
        <v>0</v>
      </c>
      <c r="Q23" s="95">
        <f t="shared" si="7"/>
        <v>0</v>
      </c>
      <c r="R23" s="97">
        <f>SUM(R12:R22)</f>
        <v>0</v>
      </c>
      <c r="S23" s="97">
        <f>SUM(S12:S22)</f>
        <v>0</v>
      </c>
      <c r="T23" s="96">
        <f>IF('1. Identificação Ben. Oper.'!$D$48=0,0,S23/'1. Identificação Ben. Oper.'!$D$48)</f>
        <v>0</v>
      </c>
      <c r="U23" s="97">
        <f>SUM(U12:U22)</f>
        <v>0</v>
      </c>
      <c r="V23" s="95">
        <f>SUM(V12:V22)</f>
        <v>0</v>
      </c>
      <c r="W23" s="311">
        <f>SUM(W12:W22)</f>
        <v>0</v>
      </c>
      <c r="X23" s="333"/>
      <c r="Y23" s="334"/>
      <c r="Z23" s="98">
        <f>SUM(Z12:Z22)</f>
        <v>0</v>
      </c>
      <c r="AA23" s="99">
        <f>SUM(AA12:AA22)</f>
        <v>0</v>
      </c>
      <c r="AB23" s="99">
        <f>SUM(AB12:AB22)</f>
        <v>0</v>
      </c>
      <c r="AC23" s="99">
        <f>SUM(AC12:AC22)</f>
        <v>0</v>
      </c>
      <c r="AD23" s="296">
        <f>IF(Q23=0,0,(Z23+AA23)/Q23)</f>
        <v>0</v>
      </c>
      <c r="AQ23" s="11"/>
      <c r="AR23" s="11"/>
      <c r="AS23" s="11"/>
      <c r="AT23" s="11"/>
      <c r="AU23" s="166"/>
      <c r="AV23" s="166"/>
      <c r="AW23" s="12"/>
      <c r="AZ23" s="11"/>
      <c r="BA23" s="36"/>
      <c r="BB23" s="87"/>
      <c r="BC23" s="67"/>
      <c r="BD23" s="67"/>
      <c r="BE23" s="67"/>
      <c r="BF23" s="11"/>
      <c r="BG23" s="11"/>
    </row>
    <row r="24" spans="2:60" s="1" customFormat="1" ht="30" customHeight="1" thickBot="1" x14ac:dyDescent="0.3">
      <c r="B24" s="9"/>
      <c r="C24" s="1627" t="s">
        <v>124</v>
      </c>
      <c r="D24" s="1628"/>
      <c r="E24" s="100">
        <f>Z23+AA23</f>
        <v>0</v>
      </c>
      <c r="F24" s="23"/>
      <c r="G24" s="23"/>
      <c r="H24" s="23"/>
      <c r="I24" s="23"/>
      <c r="J24" s="23"/>
      <c r="K24" s="1416"/>
      <c r="L24" s="1416"/>
      <c r="M24" s="1416"/>
      <c r="N24" s="1417"/>
      <c r="O24" s="1417"/>
      <c r="P24" s="1419"/>
      <c r="Q24" s="1420"/>
      <c r="R24" s="1420"/>
      <c r="S24" s="1420"/>
      <c r="T24" s="1420"/>
      <c r="U24" s="1420"/>
      <c r="V24" s="1420"/>
      <c r="W24" s="101"/>
      <c r="X24" s="61"/>
      <c r="Y24" s="1394"/>
      <c r="Z24" s="552"/>
      <c r="AA24" s="552"/>
      <c r="AB24" s="552"/>
      <c r="AC24" s="61"/>
      <c r="AD24" s="101"/>
      <c r="AE24" s="61"/>
      <c r="AF24" s="23"/>
      <c r="AG24" s="23"/>
      <c r="AH24" s="23"/>
      <c r="AI24" s="23"/>
      <c r="AJ24" s="145"/>
      <c r="AK24" s="23"/>
      <c r="AL24" s="145"/>
      <c r="AM24" s="145"/>
      <c r="AN24" s="145"/>
      <c r="AO24" s="145"/>
      <c r="AP24" s="145"/>
      <c r="AQ24" s="145"/>
      <c r="AR24" s="145"/>
      <c r="AS24" s="145"/>
      <c r="AT24" s="145"/>
      <c r="AU24" s="23"/>
      <c r="AW24" s="12"/>
      <c r="BA24" s="23"/>
      <c r="BB24" s="166"/>
      <c r="BC24" s="166"/>
      <c r="BD24" s="67"/>
      <c r="BE24" s="67"/>
      <c r="BF24" s="67"/>
      <c r="BG24" s="23"/>
      <c r="BH24" s="23"/>
    </row>
    <row r="25" spans="2:60" ht="30" customHeight="1" thickBot="1" x14ac:dyDescent="0.3">
      <c r="B25" s="15"/>
      <c r="C25" s="1627" t="s">
        <v>336</v>
      </c>
      <c r="D25" s="1628"/>
      <c r="E25" s="100">
        <f>AB23</f>
        <v>0</v>
      </c>
      <c r="F25" s="11"/>
      <c r="G25" s="11"/>
      <c r="H25" s="11"/>
      <c r="I25" s="11"/>
      <c r="J25" s="11"/>
      <c r="K25" s="1418"/>
      <c r="L25" s="1418"/>
      <c r="M25" s="1418"/>
      <c r="N25" s="1418"/>
      <c r="O25" s="1418"/>
      <c r="P25" s="1418"/>
      <c r="Q25" s="1418"/>
      <c r="R25" s="1453">
        <f>M21+M22</f>
        <v>0</v>
      </c>
      <c r="S25" s="1454">
        <f>+VLOOKUP($M$10,'AP.8. Fatores de conversão'!$A$5:$I$13,6,FALSE)*R25</f>
        <v>0</v>
      </c>
      <c r="T25" s="11"/>
      <c r="U25" s="641"/>
      <c r="V25" s="641"/>
      <c r="W25" s="641"/>
      <c r="X25" s="641"/>
      <c r="Y25" s="11"/>
      <c r="Z25" s="11"/>
      <c r="AA25" s="11"/>
      <c r="AB25" s="11"/>
      <c r="AC25" s="11"/>
      <c r="AD25" s="11"/>
      <c r="AE25" s="11"/>
      <c r="AF25" s="11"/>
      <c r="AG25" s="145"/>
      <c r="AH25" s="145"/>
      <c r="AI25" s="145"/>
      <c r="AJ25" s="145"/>
      <c r="AK25" s="145"/>
      <c r="AL25" s="145"/>
      <c r="AM25" s="145"/>
      <c r="AN25" s="145"/>
      <c r="AO25" s="145"/>
      <c r="AP25" s="145"/>
      <c r="AQ25" s="145"/>
      <c r="AR25" s="145"/>
      <c r="AT25" s="12"/>
      <c r="AV25" s="11"/>
      <c r="AW25" s="11"/>
      <c r="AX25" s="87"/>
      <c r="AY25" s="166"/>
      <c r="AZ25" s="166"/>
      <c r="BA25" s="67"/>
      <c r="BB25" s="11"/>
      <c r="BC25" s="11"/>
    </row>
    <row r="26" spans="2:60" ht="30" customHeight="1" thickBot="1" x14ac:dyDescent="0.3">
      <c r="B26" s="15"/>
      <c r="C26" s="1627" t="s">
        <v>337</v>
      </c>
      <c r="D26" s="1628"/>
      <c r="E26" s="100">
        <f>AC23</f>
        <v>0</v>
      </c>
      <c r="F26" s="11"/>
      <c r="G26" s="11"/>
      <c r="H26" s="11"/>
      <c r="I26" s="11"/>
      <c r="J26" s="11"/>
      <c r="K26" s="1418"/>
      <c r="L26" s="1418"/>
      <c r="M26" s="1418"/>
      <c r="N26" s="1418"/>
      <c r="O26" s="1418"/>
      <c r="P26" s="1418"/>
      <c r="Q26" s="1418"/>
      <c r="R26" s="1418"/>
      <c r="S26" s="1418"/>
      <c r="T26" s="1418"/>
      <c r="U26" s="1418"/>
      <c r="V26" s="1418"/>
      <c r="W26" s="11"/>
      <c r="X26" s="11"/>
      <c r="Y26" s="11"/>
      <c r="Z26" s="11"/>
      <c r="AA26" s="11"/>
      <c r="AB26" s="11"/>
      <c r="AC26" s="11"/>
      <c r="AD26" s="11"/>
      <c r="AE26" s="11"/>
      <c r="AF26" s="11"/>
      <c r="AG26" s="11"/>
      <c r="AH26" s="11"/>
      <c r="AI26" s="11"/>
      <c r="AJ26" s="145"/>
      <c r="AK26" s="145"/>
      <c r="AL26" s="145"/>
      <c r="AM26" s="145"/>
      <c r="AN26" s="145"/>
      <c r="AO26" s="145"/>
      <c r="AP26" s="145"/>
      <c r="AQ26" s="145"/>
      <c r="AR26" s="145"/>
      <c r="AS26" s="145"/>
      <c r="AT26" s="145"/>
      <c r="AU26" s="145"/>
      <c r="AW26" s="12"/>
      <c r="AY26" s="11"/>
      <c r="AZ26" s="11"/>
      <c r="BA26" s="87"/>
      <c r="BB26" s="166"/>
      <c r="BC26" s="166"/>
      <c r="BD26" s="67"/>
      <c r="BE26" s="11"/>
      <c r="BF26" s="11"/>
    </row>
    <row r="27" spans="2:60" x14ac:dyDescent="0.25">
      <c r="B27" s="15"/>
      <c r="C27" s="2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7"/>
      <c r="AI27" s="67"/>
      <c r="AJ27" s="145"/>
      <c r="AK27" s="145"/>
      <c r="AL27" s="145"/>
      <c r="AM27" s="145"/>
      <c r="AN27" s="145"/>
      <c r="AO27" s="145"/>
      <c r="AP27" s="145"/>
      <c r="AQ27" s="145"/>
      <c r="AR27" s="145"/>
      <c r="AS27" s="145"/>
      <c r="AT27" s="145"/>
      <c r="AU27" s="145"/>
      <c r="AW27" s="12"/>
      <c r="AY27" s="11"/>
      <c r="AZ27" s="11"/>
      <c r="BA27" s="87"/>
      <c r="BB27" s="166"/>
      <c r="BC27" s="166"/>
      <c r="BD27" s="67"/>
      <c r="BE27" s="11"/>
      <c r="BF27" s="11"/>
    </row>
    <row r="28" spans="2:60" ht="15.75" thickBot="1" x14ac:dyDescent="0.3">
      <c r="B28" s="15"/>
      <c r="C28" s="23"/>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67"/>
      <c r="AI28" s="67"/>
      <c r="AJ28" s="145"/>
      <c r="AK28" s="145"/>
      <c r="AL28" s="145"/>
      <c r="AM28" s="145"/>
      <c r="AN28" s="145"/>
      <c r="AO28" s="145"/>
      <c r="AP28" s="145"/>
      <c r="AQ28" s="145"/>
      <c r="AR28" s="145"/>
      <c r="AS28" s="145"/>
      <c r="AT28" s="145"/>
      <c r="AU28" s="145"/>
      <c r="AW28" s="12"/>
      <c r="AY28" s="11"/>
      <c r="AZ28" s="11"/>
      <c r="BA28" s="87"/>
      <c r="BB28" s="166"/>
      <c r="BC28" s="166"/>
      <c r="BD28" s="67"/>
      <c r="BE28" s="11"/>
      <c r="BF28" s="11"/>
    </row>
    <row r="29" spans="2:60" ht="56.25" customHeight="1" thickBot="1" x14ac:dyDescent="0.3">
      <c r="B29" s="15"/>
      <c r="C29" s="103" t="s">
        <v>30</v>
      </c>
      <c r="D29" s="104"/>
      <c r="E29" s="104"/>
      <c r="F29" s="104"/>
      <c r="G29" s="104"/>
      <c r="H29" s="104"/>
      <c r="I29" s="104"/>
      <c r="J29" s="1646" t="s">
        <v>170</v>
      </c>
      <c r="K29" s="1647"/>
      <c r="L29" s="1648"/>
      <c r="M29" s="1648"/>
      <c r="N29" s="1648"/>
      <c r="O29" s="1648"/>
      <c r="P29" s="1648"/>
      <c r="Q29" s="1648"/>
      <c r="R29" s="1648"/>
      <c r="S29" s="1648"/>
      <c r="T29" s="1648"/>
      <c r="U29" s="1648"/>
      <c r="V29" s="1648"/>
      <c r="W29" s="1648"/>
      <c r="X29" s="1648"/>
      <c r="Y29" s="1648"/>
      <c r="Z29" s="1648"/>
      <c r="AA29" s="1648"/>
      <c r="AB29" s="1648"/>
      <c r="AC29" s="1648"/>
      <c r="AD29" s="1648"/>
      <c r="AE29" s="1648"/>
      <c r="AF29" s="1648"/>
      <c r="AG29" s="1648"/>
      <c r="AH29" s="1648"/>
      <c r="AI29" s="1649"/>
      <c r="AJ29" s="145"/>
      <c r="AK29" s="145"/>
      <c r="AL29" s="145"/>
      <c r="AM29" s="145"/>
      <c r="AN29" s="145"/>
      <c r="AO29" s="145"/>
      <c r="AP29" s="145"/>
      <c r="AQ29" s="145"/>
      <c r="AR29" s="145"/>
      <c r="AS29" s="145"/>
      <c r="AT29" s="145"/>
      <c r="AU29" s="145"/>
      <c r="AW29" s="12"/>
      <c r="AY29" s="11"/>
      <c r="AZ29" s="11"/>
      <c r="BA29" s="87"/>
      <c r="BB29" s="166"/>
      <c r="BC29" s="166"/>
      <c r="BD29" s="67"/>
      <c r="BE29" s="11"/>
      <c r="BF29" s="11"/>
    </row>
    <row r="30" spans="2:60" ht="15.75" thickBot="1" x14ac:dyDescent="0.3">
      <c r="B30" s="15"/>
      <c r="C30" s="105"/>
      <c r="D30" s="106"/>
      <c r="E30" s="106"/>
      <c r="F30" s="106"/>
      <c r="G30" s="106"/>
      <c r="H30" s="107"/>
      <c r="I30" s="106"/>
      <c r="J30" s="1673" t="s">
        <v>14</v>
      </c>
      <c r="K30" s="1674"/>
      <c r="L30" s="1674"/>
      <c r="M30" s="1674"/>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5"/>
      <c r="AI30" s="125"/>
      <c r="AJ30" s="145"/>
      <c r="AK30" s="145"/>
      <c r="AL30" s="145"/>
      <c r="AM30" s="145"/>
      <c r="AN30" s="145"/>
      <c r="AO30" s="145"/>
      <c r="AP30" s="145"/>
      <c r="AQ30" s="145"/>
      <c r="AR30" s="145"/>
      <c r="AS30" s="145"/>
      <c r="AT30" s="145"/>
      <c r="AU30" s="145"/>
      <c r="AW30" s="12"/>
      <c r="AY30" s="11"/>
      <c r="AZ30" s="11"/>
      <c r="BA30" s="11"/>
      <c r="BB30" s="166"/>
      <c r="BC30" s="166"/>
      <c r="BD30" s="67"/>
      <c r="BE30" s="11"/>
      <c r="BF30" s="11"/>
    </row>
    <row r="31" spans="2:60" ht="28.5" customHeight="1" thickBot="1" x14ac:dyDescent="0.3">
      <c r="B31" s="15"/>
      <c r="C31" s="109" t="s">
        <v>31</v>
      </c>
      <c r="D31" s="629" t="s">
        <v>100</v>
      </c>
      <c r="E31" s="629" t="s">
        <v>99</v>
      </c>
      <c r="F31" s="629" t="s">
        <v>105</v>
      </c>
      <c r="G31" s="629"/>
      <c r="H31" s="1645" t="s">
        <v>60</v>
      </c>
      <c r="I31" s="1645"/>
      <c r="J31" s="244">
        <v>1</v>
      </c>
      <c r="K31" s="244">
        <v>2</v>
      </c>
      <c r="L31" s="244">
        <v>3</v>
      </c>
      <c r="M31" s="244">
        <v>4</v>
      </c>
      <c r="N31" s="244">
        <v>5</v>
      </c>
      <c r="O31" s="244">
        <v>6</v>
      </c>
      <c r="P31" s="244">
        <v>7</v>
      </c>
      <c r="Q31" s="244">
        <v>8</v>
      </c>
      <c r="R31" s="244">
        <v>9</v>
      </c>
      <c r="S31" s="244">
        <v>10</v>
      </c>
      <c r="T31" s="244">
        <v>11</v>
      </c>
      <c r="U31" s="244">
        <v>12</v>
      </c>
      <c r="V31" s="244">
        <v>13</v>
      </c>
      <c r="W31" s="244">
        <v>14</v>
      </c>
      <c r="X31" s="244">
        <v>15</v>
      </c>
      <c r="Y31" s="244">
        <v>16</v>
      </c>
      <c r="Z31" s="244">
        <v>17</v>
      </c>
      <c r="AA31" s="244">
        <v>18</v>
      </c>
      <c r="AB31" s="244">
        <v>19</v>
      </c>
      <c r="AC31" s="244">
        <v>20</v>
      </c>
      <c r="AD31" s="244">
        <v>21</v>
      </c>
      <c r="AE31" s="244">
        <v>22</v>
      </c>
      <c r="AF31" s="244">
        <v>23</v>
      </c>
      <c r="AG31" s="244">
        <v>24</v>
      </c>
      <c r="AH31" s="244">
        <v>25</v>
      </c>
      <c r="AI31" s="111" t="s">
        <v>32</v>
      </c>
      <c r="AJ31" s="268"/>
      <c r="AK31" s="13" t="s">
        <v>140</v>
      </c>
      <c r="AL31" s="13"/>
      <c r="AM31" s="13"/>
      <c r="AN31" s="13"/>
      <c r="AO31" s="13"/>
      <c r="AP31" s="13"/>
      <c r="AQ31" s="13"/>
      <c r="AR31" s="13"/>
      <c r="AS31" s="13"/>
      <c r="AT31" s="13"/>
      <c r="AU31" s="13"/>
      <c r="AV31" s="13" t="s">
        <v>139</v>
      </c>
      <c r="AW31" s="12"/>
      <c r="AY31" s="11"/>
      <c r="AZ31" s="11"/>
      <c r="BA31" s="11"/>
      <c r="BB31" s="166"/>
      <c r="BC31" s="166"/>
      <c r="BD31" s="11"/>
      <c r="BE31" s="11"/>
      <c r="BF31" s="11"/>
    </row>
    <row r="32" spans="2:60" ht="15.75" thickBot="1" x14ac:dyDescent="0.3">
      <c r="B32" s="15"/>
      <c r="C32" s="588">
        <f t="shared" ref="C32:C39" si="8">C12</f>
        <v>1</v>
      </c>
      <c r="D32" s="589">
        <f t="shared" ref="D32:D39" si="9">Q12</f>
        <v>0</v>
      </c>
      <c r="E32" s="589">
        <f t="shared" ref="E32:F39" si="10">V12</f>
        <v>0</v>
      </c>
      <c r="F32" s="589">
        <f t="shared" si="10"/>
        <v>0</v>
      </c>
      <c r="G32" s="589"/>
      <c r="H32" s="589">
        <f>IF(D32="",0,D32-E32)</f>
        <v>0</v>
      </c>
      <c r="I32" s="590"/>
      <c r="J32" s="115">
        <f t="shared" ref="J32:AH32" si="11">IF($J12&gt;=25,$H32,IF(J$31&lt;=$J12,$H32,IF(J$31&lt;=($J12*($X12+1)),$H32,0)))-IF($J12="",0,IF(J$31-1&lt;=($J12*$X12),$F32,0))*IF(OR($Y12=0,$Y12&gt;25),0,IF(MOD(J$31,$J12)=0,1,0))</f>
        <v>0</v>
      </c>
      <c r="K32" s="115">
        <f t="shared" si="11"/>
        <v>0</v>
      </c>
      <c r="L32" s="115">
        <f t="shared" si="11"/>
        <v>0</v>
      </c>
      <c r="M32" s="115">
        <f t="shared" si="11"/>
        <v>0</v>
      </c>
      <c r="N32" s="115">
        <f t="shared" si="11"/>
        <v>0</v>
      </c>
      <c r="O32" s="115">
        <f t="shared" si="11"/>
        <v>0</v>
      </c>
      <c r="P32" s="115">
        <f t="shared" si="11"/>
        <v>0</v>
      </c>
      <c r="Q32" s="115">
        <f t="shared" si="11"/>
        <v>0</v>
      </c>
      <c r="R32" s="115">
        <f t="shared" si="11"/>
        <v>0</v>
      </c>
      <c r="S32" s="115">
        <f t="shared" si="11"/>
        <v>0</v>
      </c>
      <c r="T32" s="115">
        <f t="shared" si="11"/>
        <v>0</v>
      </c>
      <c r="U32" s="115">
        <f t="shared" si="11"/>
        <v>0</v>
      </c>
      <c r="V32" s="115">
        <f t="shared" si="11"/>
        <v>0</v>
      </c>
      <c r="W32" s="115">
        <f t="shared" si="11"/>
        <v>0</v>
      </c>
      <c r="X32" s="115">
        <f t="shared" si="11"/>
        <v>0</v>
      </c>
      <c r="Y32" s="115">
        <f t="shared" si="11"/>
        <v>0</v>
      </c>
      <c r="Z32" s="115">
        <f t="shared" si="11"/>
        <v>0</v>
      </c>
      <c r="AA32" s="115">
        <f t="shared" si="11"/>
        <v>0</v>
      </c>
      <c r="AB32" s="115">
        <f t="shared" si="11"/>
        <v>0</v>
      </c>
      <c r="AC32" s="115">
        <f t="shared" si="11"/>
        <v>0</v>
      </c>
      <c r="AD32" s="115">
        <f t="shared" si="11"/>
        <v>0</v>
      </c>
      <c r="AE32" s="115">
        <f t="shared" si="11"/>
        <v>0</v>
      </c>
      <c r="AF32" s="115">
        <f t="shared" si="11"/>
        <v>0</v>
      </c>
      <c r="AG32" s="115">
        <f t="shared" si="11"/>
        <v>0</v>
      </c>
      <c r="AH32" s="115">
        <f t="shared" si="11"/>
        <v>0</v>
      </c>
      <c r="AI32" s="116">
        <f t="shared" ref="AI32:AI41" si="12">SUM(J32:AH32)</f>
        <v>0</v>
      </c>
      <c r="AJ32" s="268">
        <v>1</v>
      </c>
      <c r="AK32" s="269"/>
      <c r="AL32" s="269"/>
      <c r="AM32" s="269"/>
      <c r="AN32" s="269"/>
      <c r="AO32" s="269"/>
      <c r="AP32" s="269"/>
      <c r="AQ32" s="269"/>
      <c r="AR32" s="269"/>
      <c r="AS32" s="269"/>
      <c r="AT32" s="269"/>
      <c r="AU32" s="269"/>
      <c r="AV32" s="13"/>
      <c r="AW32" s="12"/>
      <c r="BB32" s="166"/>
      <c r="BC32" s="166"/>
    </row>
    <row r="33" spans="2:55" ht="15.75" thickBot="1" x14ac:dyDescent="0.3">
      <c r="B33" s="15"/>
      <c r="C33" s="112">
        <f t="shared" si="8"/>
        <v>2</v>
      </c>
      <c r="D33" s="113">
        <f t="shared" si="9"/>
        <v>0</v>
      </c>
      <c r="E33" s="113">
        <f t="shared" si="10"/>
        <v>0</v>
      </c>
      <c r="F33" s="113">
        <f t="shared" si="10"/>
        <v>0</v>
      </c>
      <c r="G33" s="113"/>
      <c r="H33" s="113">
        <f t="shared" ref="H33:H41" si="13">IF(D33="",0,D33-E33)</f>
        <v>0</v>
      </c>
      <c r="I33" s="117"/>
      <c r="J33" s="115">
        <f t="shared" ref="J33:AH33" si="14">IF($J13&gt;=25,$H33,IF(J$31&lt;=$J13,$H33,IF(J$31&lt;=($J13*($X13+1)),$H33,0)))-IF($J13="",0,IF(J$31-1&lt;=($J13*$X13),$F33,0))*IF(OR($Y13=0,$Y13&gt;25),0,IF(MOD(J$31,$J13)=0,1,0))</f>
        <v>0</v>
      </c>
      <c r="K33" s="115">
        <f t="shared" si="14"/>
        <v>0</v>
      </c>
      <c r="L33" s="115">
        <f t="shared" si="14"/>
        <v>0</v>
      </c>
      <c r="M33" s="115">
        <f t="shared" si="14"/>
        <v>0</v>
      </c>
      <c r="N33" s="115">
        <f t="shared" si="14"/>
        <v>0</v>
      </c>
      <c r="O33" s="115">
        <f t="shared" si="14"/>
        <v>0</v>
      </c>
      <c r="P33" s="115">
        <f t="shared" si="14"/>
        <v>0</v>
      </c>
      <c r="Q33" s="115">
        <f t="shared" si="14"/>
        <v>0</v>
      </c>
      <c r="R33" s="115">
        <f t="shared" si="14"/>
        <v>0</v>
      </c>
      <c r="S33" s="115">
        <f t="shared" si="14"/>
        <v>0</v>
      </c>
      <c r="T33" s="115">
        <f t="shared" si="14"/>
        <v>0</v>
      </c>
      <c r="U33" s="115">
        <f t="shared" si="14"/>
        <v>0</v>
      </c>
      <c r="V33" s="115">
        <f t="shared" si="14"/>
        <v>0</v>
      </c>
      <c r="W33" s="115">
        <f t="shared" si="14"/>
        <v>0</v>
      </c>
      <c r="X33" s="115">
        <f t="shared" si="14"/>
        <v>0</v>
      </c>
      <c r="Y33" s="115">
        <f t="shared" si="14"/>
        <v>0</v>
      </c>
      <c r="Z33" s="115">
        <f t="shared" si="14"/>
        <v>0</v>
      </c>
      <c r="AA33" s="115">
        <f t="shared" si="14"/>
        <v>0</v>
      </c>
      <c r="AB33" s="115">
        <f t="shared" si="14"/>
        <v>0</v>
      </c>
      <c r="AC33" s="115">
        <f t="shared" si="14"/>
        <v>0</v>
      </c>
      <c r="AD33" s="115">
        <f t="shared" si="14"/>
        <v>0</v>
      </c>
      <c r="AE33" s="115">
        <f t="shared" si="14"/>
        <v>0</v>
      </c>
      <c r="AF33" s="115">
        <f t="shared" si="14"/>
        <v>0</v>
      </c>
      <c r="AG33" s="115">
        <f t="shared" si="14"/>
        <v>0</v>
      </c>
      <c r="AH33" s="115">
        <f t="shared" si="14"/>
        <v>0</v>
      </c>
      <c r="AI33" s="116">
        <f t="shared" si="12"/>
        <v>0</v>
      </c>
      <c r="AJ33" s="268">
        <v>2</v>
      </c>
      <c r="AK33" s="269">
        <f>+IF(F13="",0,IF(OR(F13=#REF!,F13=#REF!,F13=#REF!,F13=#REF!,F13=#REF!,F13=#REF!,F13=#REF!),0,IF(F13=#REF!,30.001,IF(F13=#REF!,45.001,0))))</f>
        <v>0</v>
      </c>
      <c r="AL33" s="269"/>
      <c r="AM33" s="269"/>
      <c r="AN33" s="269"/>
      <c r="AO33" s="269"/>
      <c r="AP33" s="269"/>
      <c r="AQ33" s="269"/>
      <c r="AR33" s="269"/>
      <c r="AS33" s="269"/>
      <c r="AT33" s="269"/>
      <c r="AU33" s="269"/>
      <c r="AV33" s="13">
        <f>+IF(F13="",75,IF(F13=#REF!,18,IF(F13=#REF!,27,IF(F13=#REF!,75,IF(F13=#REF!,35,IF(F13=#REF!,30,IF(F13=#REF!,45,IF(F13=#REF!,65,IF(F13=#REF!,5,IF(F13=#REF!,65,75))))))))))</f>
        <v>75</v>
      </c>
      <c r="AW33" s="12"/>
      <c r="BB33" s="166"/>
      <c r="BC33" s="166"/>
    </row>
    <row r="34" spans="2:55" ht="15.75" thickBot="1" x14ac:dyDescent="0.3">
      <c r="B34" s="15"/>
      <c r="C34" s="588">
        <f t="shared" si="8"/>
        <v>3</v>
      </c>
      <c r="D34" s="589">
        <f t="shared" si="9"/>
        <v>0</v>
      </c>
      <c r="E34" s="589">
        <f t="shared" si="10"/>
        <v>0</v>
      </c>
      <c r="F34" s="589">
        <f t="shared" si="10"/>
        <v>0</v>
      </c>
      <c r="G34" s="589"/>
      <c r="H34" s="589">
        <f t="shared" si="13"/>
        <v>0</v>
      </c>
      <c r="I34" s="591"/>
      <c r="J34" s="115">
        <f t="shared" ref="J34:AH34" si="15">IF($J14&gt;=25,$H34,IF(J$31&lt;=$J14,$H34,IF(J$31&lt;=($J14*($X14+1)),$H34,0)))-IF($J14="",0,IF(J$31-1&lt;=($J14*$X14),$F34,0))*IF(OR($Y14=0,$Y14&gt;25),0,IF(MOD(J$31,$J14)=0,1,0))</f>
        <v>0</v>
      </c>
      <c r="K34" s="115">
        <f t="shared" si="15"/>
        <v>0</v>
      </c>
      <c r="L34" s="115">
        <f t="shared" si="15"/>
        <v>0</v>
      </c>
      <c r="M34" s="115">
        <f t="shared" si="15"/>
        <v>0</v>
      </c>
      <c r="N34" s="115">
        <f t="shared" si="15"/>
        <v>0</v>
      </c>
      <c r="O34" s="115">
        <f t="shared" si="15"/>
        <v>0</v>
      </c>
      <c r="P34" s="115">
        <f t="shared" si="15"/>
        <v>0</v>
      </c>
      <c r="Q34" s="115">
        <f t="shared" si="15"/>
        <v>0</v>
      </c>
      <c r="R34" s="115">
        <f t="shared" si="15"/>
        <v>0</v>
      </c>
      <c r="S34" s="115">
        <f t="shared" si="15"/>
        <v>0</v>
      </c>
      <c r="T34" s="115">
        <f t="shared" si="15"/>
        <v>0</v>
      </c>
      <c r="U34" s="115">
        <f t="shared" si="15"/>
        <v>0</v>
      </c>
      <c r="V34" s="115">
        <f t="shared" si="15"/>
        <v>0</v>
      </c>
      <c r="W34" s="115">
        <f t="shared" si="15"/>
        <v>0</v>
      </c>
      <c r="X34" s="115">
        <f t="shared" si="15"/>
        <v>0</v>
      </c>
      <c r="Y34" s="115">
        <f t="shared" si="15"/>
        <v>0</v>
      </c>
      <c r="Z34" s="115">
        <f t="shared" si="15"/>
        <v>0</v>
      </c>
      <c r="AA34" s="115">
        <f t="shared" si="15"/>
        <v>0</v>
      </c>
      <c r="AB34" s="115">
        <f t="shared" si="15"/>
        <v>0</v>
      </c>
      <c r="AC34" s="115">
        <f t="shared" si="15"/>
        <v>0</v>
      </c>
      <c r="AD34" s="115">
        <f t="shared" si="15"/>
        <v>0</v>
      </c>
      <c r="AE34" s="115">
        <f t="shared" si="15"/>
        <v>0</v>
      </c>
      <c r="AF34" s="115">
        <f t="shared" si="15"/>
        <v>0</v>
      </c>
      <c r="AG34" s="115">
        <f t="shared" si="15"/>
        <v>0</v>
      </c>
      <c r="AH34" s="115">
        <f t="shared" si="15"/>
        <v>0</v>
      </c>
      <c r="AI34" s="116">
        <f t="shared" si="12"/>
        <v>0</v>
      </c>
      <c r="AJ34" s="268">
        <v>3</v>
      </c>
      <c r="AK34" s="269">
        <f>+IF(F14="",0,IF(OR(F14=#REF!,F14=#REF!,F14=#REF!,F14=#REF!,F14=#REF!,F14=#REF!,F14=#REF!),0,IF(F14=#REF!,30.001,IF(F14=#REF!,45.001,0))))</f>
        <v>0</v>
      </c>
      <c r="AL34" s="269"/>
      <c r="AM34" s="269"/>
      <c r="AN34" s="269"/>
      <c r="AO34" s="269"/>
      <c r="AP34" s="269"/>
      <c r="AQ34" s="269"/>
      <c r="AR34" s="269"/>
      <c r="AS34" s="269"/>
      <c r="AT34" s="269"/>
      <c r="AU34" s="269"/>
      <c r="AV34" s="13">
        <f>+IF(F14="",75,IF(F14=#REF!,18,IF(F14=#REF!,27,IF(F14=#REF!,75,IF(F14=#REF!,35,IF(F14=#REF!,30,IF(F14=#REF!,45,IF(F14=#REF!,65,IF(F14=#REF!,5,IF(F14=#REF!,65,75))))))))))</f>
        <v>75</v>
      </c>
      <c r="AW34" s="12"/>
      <c r="BB34" s="166"/>
      <c r="BC34" s="166"/>
    </row>
    <row r="35" spans="2:55" ht="15.75" thickBot="1" x14ac:dyDescent="0.3">
      <c r="B35" s="15"/>
      <c r="C35" s="112">
        <f t="shared" si="8"/>
        <v>4</v>
      </c>
      <c r="D35" s="113">
        <f t="shared" si="9"/>
        <v>0</v>
      </c>
      <c r="E35" s="113">
        <f t="shared" si="10"/>
        <v>0</v>
      </c>
      <c r="F35" s="113">
        <f t="shared" si="10"/>
        <v>0</v>
      </c>
      <c r="G35" s="113"/>
      <c r="H35" s="113">
        <f t="shared" si="13"/>
        <v>0</v>
      </c>
      <c r="I35" s="117"/>
      <c r="J35" s="115">
        <f t="shared" ref="J35:AH35" si="16">IF($J15&gt;=25,$H35,IF(J$31&lt;=$J15,$H35,IF(J$31&lt;=($J15*($X15+1)),$H35,0)))-IF($J15="",0,IF(J$31-1&lt;=($J15*$X15),$F35,0))*IF(OR($Y15=0,$Y15&gt;25),0,IF(MOD(J$31,$J15)=0,1,0))</f>
        <v>0</v>
      </c>
      <c r="K35" s="115">
        <f t="shared" si="16"/>
        <v>0</v>
      </c>
      <c r="L35" s="115">
        <f t="shared" si="16"/>
        <v>0</v>
      </c>
      <c r="M35" s="115">
        <f t="shared" si="16"/>
        <v>0</v>
      </c>
      <c r="N35" s="115">
        <f t="shared" si="16"/>
        <v>0</v>
      </c>
      <c r="O35" s="115">
        <f t="shared" si="16"/>
        <v>0</v>
      </c>
      <c r="P35" s="115">
        <f t="shared" si="16"/>
        <v>0</v>
      </c>
      <c r="Q35" s="115">
        <f t="shared" si="16"/>
        <v>0</v>
      </c>
      <c r="R35" s="115">
        <f t="shared" si="16"/>
        <v>0</v>
      </c>
      <c r="S35" s="115">
        <f t="shared" si="16"/>
        <v>0</v>
      </c>
      <c r="T35" s="115">
        <f t="shared" si="16"/>
        <v>0</v>
      </c>
      <c r="U35" s="115">
        <f t="shared" si="16"/>
        <v>0</v>
      </c>
      <c r="V35" s="115">
        <f t="shared" si="16"/>
        <v>0</v>
      </c>
      <c r="W35" s="115">
        <f t="shared" si="16"/>
        <v>0</v>
      </c>
      <c r="X35" s="115">
        <f t="shared" si="16"/>
        <v>0</v>
      </c>
      <c r="Y35" s="115">
        <f t="shared" si="16"/>
        <v>0</v>
      </c>
      <c r="Z35" s="115">
        <f t="shared" si="16"/>
        <v>0</v>
      </c>
      <c r="AA35" s="115">
        <f t="shared" si="16"/>
        <v>0</v>
      </c>
      <c r="AB35" s="115">
        <f t="shared" si="16"/>
        <v>0</v>
      </c>
      <c r="AC35" s="115">
        <f t="shared" si="16"/>
        <v>0</v>
      </c>
      <c r="AD35" s="115">
        <f t="shared" si="16"/>
        <v>0</v>
      </c>
      <c r="AE35" s="115">
        <f t="shared" si="16"/>
        <v>0</v>
      </c>
      <c r="AF35" s="115">
        <f t="shared" si="16"/>
        <v>0</v>
      </c>
      <c r="AG35" s="115">
        <f t="shared" si="16"/>
        <v>0</v>
      </c>
      <c r="AH35" s="115">
        <f t="shared" si="16"/>
        <v>0</v>
      </c>
      <c r="AI35" s="116">
        <f t="shared" si="12"/>
        <v>0</v>
      </c>
      <c r="AJ35" s="268">
        <v>4</v>
      </c>
      <c r="AK35" s="269" t="e">
        <f>+IF(#REF!="",0,IF(OR(#REF!=#REF!,#REF!=#REF!,#REF!=#REF!,#REF!=#REF!,#REF!=#REF!,#REF!=#REF!,#REF!=#REF!),0,IF(#REF!=#REF!,30.001,IF(#REF!=#REF!,45.001,0))))</f>
        <v>#REF!</v>
      </c>
      <c r="AL35" s="269"/>
      <c r="AM35" s="269"/>
      <c r="AN35" s="269"/>
      <c r="AO35" s="269"/>
      <c r="AP35" s="269"/>
      <c r="AQ35" s="269"/>
      <c r="AR35" s="269"/>
      <c r="AS35" s="269"/>
      <c r="AT35" s="269"/>
      <c r="AU35" s="269"/>
      <c r="AV35" s="13" t="e">
        <f>+IF(#REF!="",75,IF(#REF!=#REF!,18,IF(#REF!=#REF!,27,IF(#REF!=#REF!,75,IF(#REF!=#REF!,35,IF(#REF!=#REF!,30,IF(#REF!=#REF!,45,IF(#REF!=#REF!,65,IF(#REF!=#REF!,5,IF(#REF!=#REF!,65,75))))))))))</f>
        <v>#REF!</v>
      </c>
      <c r="AW35" s="12"/>
      <c r="BB35" s="166"/>
      <c r="BC35" s="166"/>
    </row>
    <row r="36" spans="2:55" ht="15.75" thickBot="1" x14ac:dyDescent="0.3">
      <c r="B36" s="15"/>
      <c r="C36" s="588">
        <f t="shared" si="8"/>
        <v>5</v>
      </c>
      <c r="D36" s="589">
        <f t="shared" si="9"/>
        <v>0</v>
      </c>
      <c r="E36" s="589">
        <f t="shared" si="10"/>
        <v>0</v>
      </c>
      <c r="F36" s="589">
        <f t="shared" si="10"/>
        <v>0</v>
      </c>
      <c r="G36" s="589"/>
      <c r="H36" s="589">
        <f t="shared" si="13"/>
        <v>0</v>
      </c>
      <c r="I36" s="591"/>
      <c r="J36" s="115">
        <f t="shared" ref="J36:AH36" si="17">IF($J16&gt;=25,$H36,IF(J$31&lt;=$J16,$H36,IF(J$31&lt;=($J16*($X16+1)),$H36,0)))-IF($J16="",0,IF(J$31-1&lt;=($J16*$X16),$F36,0))*IF(OR($Y16=0,$Y16&gt;25),0,IF(MOD(J$31,$J16)=0,1,0))</f>
        <v>0</v>
      </c>
      <c r="K36" s="115">
        <f t="shared" si="17"/>
        <v>0</v>
      </c>
      <c r="L36" s="115">
        <f t="shared" si="17"/>
        <v>0</v>
      </c>
      <c r="M36" s="115">
        <f t="shared" si="17"/>
        <v>0</v>
      </c>
      <c r="N36" s="115">
        <f t="shared" si="17"/>
        <v>0</v>
      </c>
      <c r="O36" s="115">
        <f t="shared" si="17"/>
        <v>0</v>
      </c>
      <c r="P36" s="115">
        <f t="shared" si="17"/>
        <v>0</v>
      </c>
      <c r="Q36" s="115">
        <f t="shared" si="17"/>
        <v>0</v>
      </c>
      <c r="R36" s="115">
        <f t="shared" si="17"/>
        <v>0</v>
      </c>
      <c r="S36" s="115">
        <f t="shared" si="17"/>
        <v>0</v>
      </c>
      <c r="T36" s="115">
        <f t="shared" si="17"/>
        <v>0</v>
      </c>
      <c r="U36" s="115">
        <f t="shared" si="17"/>
        <v>0</v>
      </c>
      <c r="V36" s="115">
        <f t="shared" si="17"/>
        <v>0</v>
      </c>
      <c r="W36" s="115">
        <f t="shared" si="17"/>
        <v>0</v>
      </c>
      <c r="X36" s="115">
        <f t="shared" si="17"/>
        <v>0</v>
      </c>
      <c r="Y36" s="115">
        <f t="shared" si="17"/>
        <v>0</v>
      </c>
      <c r="Z36" s="115">
        <f t="shared" si="17"/>
        <v>0</v>
      </c>
      <c r="AA36" s="115">
        <f t="shared" si="17"/>
        <v>0</v>
      </c>
      <c r="AB36" s="115">
        <f t="shared" si="17"/>
        <v>0</v>
      </c>
      <c r="AC36" s="115">
        <f t="shared" si="17"/>
        <v>0</v>
      </c>
      <c r="AD36" s="115">
        <f t="shared" si="17"/>
        <v>0</v>
      </c>
      <c r="AE36" s="115">
        <f t="shared" si="17"/>
        <v>0</v>
      </c>
      <c r="AF36" s="115">
        <f t="shared" si="17"/>
        <v>0</v>
      </c>
      <c r="AG36" s="115">
        <f t="shared" si="17"/>
        <v>0</v>
      </c>
      <c r="AH36" s="115">
        <f t="shared" si="17"/>
        <v>0</v>
      </c>
      <c r="AI36" s="116">
        <f t="shared" si="12"/>
        <v>0</v>
      </c>
      <c r="AJ36" s="268">
        <v>5</v>
      </c>
      <c r="AK36" s="269">
        <f>+IF(F15="",0,IF(OR(F15=#REF!,F15=#REF!,F15=#REF!,F15=#REF!,F15=#REF!,F15=#REF!,F15=#REF!),0,IF(F15=#REF!,30.001,IF(F15=#REF!,45.001,0))))</f>
        <v>0</v>
      </c>
      <c r="AL36" s="269"/>
      <c r="AM36" s="269"/>
      <c r="AN36" s="269"/>
      <c r="AO36" s="269"/>
      <c r="AP36" s="269"/>
      <c r="AQ36" s="269"/>
      <c r="AR36" s="269"/>
      <c r="AS36" s="269"/>
      <c r="AT36" s="269"/>
      <c r="AU36" s="269"/>
      <c r="AV36" s="13">
        <f>+IF(F15="",75,IF(F15=#REF!,18,IF(F15=#REF!,27,IF(F15=#REF!,75,IF(F15=#REF!,35,IF(F15=#REF!,30,IF(F15=#REF!,45,IF(F15=#REF!,65,IF(F15=#REF!,5,IF(F15=#REF!,65,75))))))))))</f>
        <v>75</v>
      </c>
      <c r="AW36" s="12"/>
      <c r="BB36" s="166"/>
      <c r="BC36" s="166"/>
    </row>
    <row r="37" spans="2:55" ht="15.75" thickBot="1" x14ac:dyDescent="0.3">
      <c r="B37" s="15"/>
      <c r="C37" s="112">
        <f t="shared" si="8"/>
        <v>6</v>
      </c>
      <c r="D37" s="118">
        <f t="shared" si="9"/>
        <v>0</v>
      </c>
      <c r="E37" s="118">
        <f t="shared" si="10"/>
        <v>0</v>
      </c>
      <c r="F37" s="118">
        <f t="shared" si="10"/>
        <v>0</v>
      </c>
      <c r="G37" s="118"/>
      <c r="H37" s="113">
        <f t="shared" si="13"/>
        <v>0</v>
      </c>
      <c r="I37" s="119"/>
      <c r="J37" s="115">
        <f t="shared" ref="J37:AH37" si="18">IF($J17&gt;=25,$H37,IF(J$31&lt;=$J17,$H37,IF(J$31&lt;=($J17*($X17+1)),$H37,0)))-IF($J17="",0,IF(J$31-1&lt;=($J17*$X17),$F37,0))*IF(OR($Y17=0,$Y17&gt;25),0,IF(MOD(J$31,$J17)=0,1,0))</f>
        <v>0</v>
      </c>
      <c r="K37" s="115">
        <f t="shared" si="18"/>
        <v>0</v>
      </c>
      <c r="L37" s="115">
        <f t="shared" si="18"/>
        <v>0</v>
      </c>
      <c r="M37" s="115">
        <f t="shared" si="18"/>
        <v>0</v>
      </c>
      <c r="N37" s="115">
        <f t="shared" si="18"/>
        <v>0</v>
      </c>
      <c r="O37" s="115">
        <f t="shared" si="18"/>
        <v>0</v>
      </c>
      <c r="P37" s="115">
        <f t="shared" si="18"/>
        <v>0</v>
      </c>
      <c r="Q37" s="115">
        <f t="shared" si="18"/>
        <v>0</v>
      </c>
      <c r="R37" s="115">
        <f t="shared" si="18"/>
        <v>0</v>
      </c>
      <c r="S37" s="115">
        <f t="shared" si="18"/>
        <v>0</v>
      </c>
      <c r="T37" s="115">
        <f t="shared" si="18"/>
        <v>0</v>
      </c>
      <c r="U37" s="115">
        <f t="shared" si="18"/>
        <v>0</v>
      </c>
      <c r="V37" s="115">
        <f t="shared" si="18"/>
        <v>0</v>
      </c>
      <c r="W37" s="115">
        <f t="shared" si="18"/>
        <v>0</v>
      </c>
      <c r="X37" s="115">
        <f t="shared" si="18"/>
        <v>0</v>
      </c>
      <c r="Y37" s="115">
        <f t="shared" si="18"/>
        <v>0</v>
      </c>
      <c r="Z37" s="115">
        <f t="shared" si="18"/>
        <v>0</v>
      </c>
      <c r="AA37" s="115">
        <f t="shared" si="18"/>
        <v>0</v>
      </c>
      <c r="AB37" s="115">
        <f t="shared" si="18"/>
        <v>0</v>
      </c>
      <c r="AC37" s="115">
        <f t="shared" si="18"/>
        <v>0</v>
      </c>
      <c r="AD37" s="115">
        <f t="shared" si="18"/>
        <v>0</v>
      </c>
      <c r="AE37" s="115">
        <f t="shared" si="18"/>
        <v>0</v>
      </c>
      <c r="AF37" s="115">
        <f t="shared" si="18"/>
        <v>0</v>
      </c>
      <c r="AG37" s="115">
        <f t="shared" si="18"/>
        <v>0</v>
      </c>
      <c r="AH37" s="115">
        <f t="shared" si="18"/>
        <v>0</v>
      </c>
      <c r="AI37" s="116">
        <f t="shared" si="12"/>
        <v>0</v>
      </c>
      <c r="AJ37" s="145"/>
      <c r="AK37" s="145"/>
      <c r="AL37" s="145"/>
      <c r="AM37" s="145"/>
      <c r="AN37" s="145"/>
      <c r="AO37" s="145"/>
      <c r="AP37" s="145"/>
      <c r="AQ37" s="145"/>
      <c r="AR37" s="145"/>
      <c r="AS37" s="145"/>
      <c r="AT37" s="145"/>
      <c r="AU37" s="145"/>
      <c r="AW37" s="12"/>
      <c r="BB37" s="166"/>
      <c r="BC37" s="166"/>
    </row>
    <row r="38" spans="2:55" ht="15.75" thickBot="1" x14ac:dyDescent="0.3">
      <c r="B38" s="15"/>
      <c r="C38" s="588">
        <f t="shared" si="8"/>
        <v>7</v>
      </c>
      <c r="D38" s="589">
        <f t="shared" si="9"/>
        <v>0</v>
      </c>
      <c r="E38" s="589">
        <f t="shared" si="10"/>
        <v>0</v>
      </c>
      <c r="F38" s="589">
        <f t="shared" si="10"/>
        <v>0</v>
      </c>
      <c r="G38" s="589"/>
      <c r="H38" s="589">
        <f t="shared" si="13"/>
        <v>0</v>
      </c>
      <c r="I38" s="592"/>
      <c r="J38" s="115">
        <f t="shared" ref="J38:AH38" si="19">IF($J18&gt;=25,$H38,IF(J$31&lt;=$J18,$H38,IF(J$31&lt;=($J18*($X18+1)),$H38,0)))-IF($J18="",0,IF(J$31-1&lt;=($J18*$X18),$F38,0))*IF(OR($Y18=0,$Y18&gt;25),0,IF(MOD(J$31,$J18)=0,1,0))</f>
        <v>0</v>
      </c>
      <c r="K38" s="115">
        <f t="shared" si="19"/>
        <v>0</v>
      </c>
      <c r="L38" s="115">
        <f t="shared" si="19"/>
        <v>0</v>
      </c>
      <c r="M38" s="115">
        <f t="shared" si="19"/>
        <v>0</v>
      </c>
      <c r="N38" s="115">
        <f t="shared" si="19"/>
        <v>0</v>
      </c>
      <c r="O38" s="115">
        <f t="shared" si="19"/>
        <v>0</v>
      </c>
      <c r="P38" s="115">
        <f t="shared" si="19"/>
        <v>0</v>
      </c>
      <c r="Q38" s="115">
        <f t="shared" si="19"/>
        <v>0</v>
      </c>
      <c r="R38" s="115">
        <f t="shared" si="19"/>
        <v>0</v>
      </c>
      <c r="S38" s="115">
        <f t="shared" si="19"/>
        <v>0</v>
      </c>
      <c r="T38" s="115">
        <f t="shared" si="19"/>
        <v>0</v>
      </c>
      <c r="U38" s="115">
        <f t="shared" si="19"/>
        <v>0</v>
      </c>
      <c r="V38" s="115">
        <f t="shared" si="19"/>
        <v>0</v>
      </c>
      <c r="W38" s="115">
        <f t="shared" si="19"/>
        <v>0</v>
      </c>
      <c r="X38" s="115">
        <f t="shared" si="19"/>
        <v>0</v>
      </c>
      <c r="Y38" s="115">
        <f t="shared" si="19"/>
        <v>0</v>
      </c>
      <c r="Z38" s="115">
        <f t="shared" si="19"/>
        <v>0</v>
      </c>
      <c r="AA38" s="115">
        <f t="shared" si="19"/>
        <v>0</v>
      </c>
      <c r="AB38" s="115">
        <f t="shared" si="19"/>
        <v>0</v>
      </c>
      <c r="AC38" s="115">
        <f t="shared" si="19"/>
        <v>0</v>
      </c>
      <c r="AD38" s="115">
        <f t="shared" si="19"/>
        <v>0</v>
      </c>
      <c r="AE38" s="115">
        <f t="shared" si="19"/>
        <v>0</v>
      </c>
      <c r="AF38" s="115">
        <f t="shared" si="19"/>
        <v>0</v>
      </c>
      <c r="AG38" s="115">
        <f t="shared" si="19"/>
        <v>0</v>
      </c>
      <c r="AH38" s="115">
        <f t="shared" si="19"/>
        <v>0</v>
      </c>
      <c r="AI38" s="116">
        <f>SUM(J38:AH38)</f>
        <v>0</v>
      </c>
      <c r="AJ38" s="145"/>
      <c r="AK38" s="145"/>
      <c r="AL38" s="145"/>
      <c r="AM38" s="145"/>
      <c r="AN38" s="145"/>
      <c r="AO38" s="145"/>
      <c r="AP38" s="145"/>
      <c r="AQ38" s="145"/>
      <c r="AR38" s="145"/>
      <c r="AS38" s="145"/>
      <c r="AT38" s="145"/>
      <c r="AU38" s="145"/>
      <c r="AW38" s="12"/>
      <c r="BB38" s="166"/>
      <c r="BC38" s="166"/>
    </row>
    <row r="39" spans="2:55" ht="15.75" thickBot="1" x14ac:dyDescent="0.3">
      <c r="B39" s="15"/>
      <c r="C39" s="112">
        <f t="shared" si="8"/>
        <v>8</v>
      </c>
      <c r="D39" s="118">
        <f t="shared" si="9"/>
        <v>0</v>
      </c>
      <c r="E39" s="118">
        <f t="shared" si="10"/>
        <v>0</v>
      </c>
      <c r="F39" s="118">
        <f t="shared" si="10"/>
        <v>0</v>
      </c>
      <c r="G39" s="118"/>
      <c r="H39" s="113">
        <f t="shared" si="13"/>
        <v>0</v>
      </c>
      <c r="I39" s="119"/>
      <c r="J39" s="115">
        <f t="shared" ref="J39:AH39" si="20">IF($J19&gt;=25,$H39,IF(J$31&lt;=$J19,$H39,IF(J$31&lt;=($J19*($X19+1)),$H39,0)))-IF($J19="",0,IF(J$31-1&lt;=($J19*$X19),$F39,0))*IF(OR($Y19=0,$Y19&gt;25),0,IF(MOD(J$31,$J19)=0,1,0))</f>
        <v>0</v>
      </c>
      <c r="K39" s="115">
        <f t="shared" si="20"/>
        <v>0</v>
      </c>
      <c r="L39" s="115">
        <f t="shared" si="20"/>
        <v>0</v>
      </c>
      <c r="M39" s="115">
        <f t="shared" si="20"/>
        <v>0</v>
      </c>
      <c r="N39" s="115">
        <f t="shared" si="20"/>
        <v>0</v>
      </c>
      <c r="O39" s="115">
        <f t="shared" si="20"/>
        <v>0</v>
      </c>
      <c r="P39" s="115">
        <f t="shared" si="20"/>
        <v>0</v>
      </c>
      <c r="Q39" s="115">
        <f t="shared" si="20"/>
        <v>0</v>
      </c>
      <c r="R39" s="115">
        <f t="shared" si="20"/>
        <v>0</v>
      </c>
      <c r="S39" s="115">
        <f t="shared" si="20"/>
        <v>0</v>
      </c>
      <c r="T39" s="115">
        <f t="shared" si="20"/>
        <v>0</v>
      </c>
      <c r="U39" s="115">
        <f t="shared" si="20"/>
        <v>0</v>
      </c>
      <c r="V39" s="115">
        <f t="shared" si="20"/>
        <v>0</v>
      </c>
      <c r="W39" s="115">
        <f t="shared" si="20"/>
        <v>0</v>
      </c>
      <c r="X39" s="115">
        <f t="shared" si="20"/>
        <v>0</v>
      </c>
      <c r="Y39" s="115">
        <f t="shared" si="20"/>
        <v>0</v>
      </c>
      <c r="Z39" s="115">
        <f t="shared" si="20"/>
        <v>0</v>
      </c>
      <c r="AA39" s="115">
        <f t="shared" si="20"/>
        <v>0</v>
      </c>
      <c r="AB39" s="115">
        <f t="shared" si="20"/>
        <v>0</v>
      </c>
      <c r="AC39" s="115">
        <f t="shared" si="20"/>
        <v>0</v>
      </c>
      <c r="AD39" s="115">
        <f t="shared" si="20"/>
        <v>0</v>
      </c>
      <c r="AE39" s="115">
        <f t="shared" si="20"/>
        <v>0</v>
      </c>
      <c r="AF39" s="115">
        <f t="shared" si="20"/>
        <v>0</v>
      </c>
      <c r="AG39" s="115">
        <f t="shared" si="20"/>
        <v>0</v>
      </c>
      <c r="AH39" s="115">
        <f t="shared" si="20"/>
        <v>0</v>
      </c>
      <c r="AI39" s="116">
        <f t="shared" si="12"/>
        <v>0</v>
      </c>
      <c r="AJ39" s="145"/>
      <c r="AK39" s="145"/>
      <c r="AL39" s="145"/>
      <c r="AM39" s="145"/>
      <c r="AN39" s="145"/>
      <c r="AO39" s="145"/>
      <c r="AP39" s="145"/>
      <c r="AQ39" s="145"/>
      <c r="AR39" s="145"/>
      <c r="AS39" s="145"/>
      <c r="AT39" s="145"/>
      <c r="AU39" s="145"/>
      <c r="AW39" s="12"/>
      <c r="BB39" s="166"/>
      <c r="BC39" s="166"/>
    </row>
    <row r="40" spans="2:55" ht="15.75" thickBot="1" x14ac:dyDescent="0.3">
      <c r="B40" s="15"/>
      <c r="C40" s="588">
        <f>C21</f>
        <v>9</v>
      </c>
      <c r="D40" s="589">
        <f>Q21</f>
        <v>0</v>
      </c>
      <c r="E40" s="589">
        <f>V21</f>
        <v>0</v>
      </c>
      <c r="F40" s="589">
        <f>W21</f>
        <v>0</v>
      </c>
      <c r="G40" s="589"/>
      <c r="H40" s="589">
        <f t="shared" si="13"/>
        <v>0</v>
      </c>
      <c r="I40" s="592"/>
      <c r="J40" s="115">
        <f t="shared" ref="J40:AH40" si="21">IF($J21&gt;=25,$H40,IF(J$31&lt;=$J21,$H40,IF(J$31&lt;=($J21*($X20+1)),$H40,0)))-IF($J21="",0,IF(J$31-1&lt;=($J21*$X20),$F40,0))*IF(OR($Y20=0,$Y20&gt;25),0,IF(MOD(J$31,$J21)=0,1,0))</f>
        <v>0</v>
      </c>
      <c r="K40" s="115">
        <f t="shared" si="21"/>
        <v>0</v>
      </c>
      <c r="L40" s="115">
        <f t="shared" si="21"/>
        <v>0</v>
      </c>
      <c r="M40" s="115">
        <f t="shared" si="21"/>
        <v>0</v>
      </c>
      <c r="N40" s="115">
        <f t="shared" si="21"/>
        <v>0</v>
      </c>
      <c r="O40" s="115">
        <f t="shared" si="21"/>
        <v>0</v>
      </c>
      <c r="P40" s="115">
        <f t="shared" si="21"/>
        <v>0</v>
      </c>
      <c r="Q40" s="115">
        <f t="shared" si="21"/>
        <v>0</v>
      </c>
      <c r="R40" s="115">
        <f t="shared" si="21"/>
        <v>0</v>
      </c>
      <c r="S40" s="115">
        <f t="shared" si="21"/>
        <v>0</v>
      </c>
      <c r="T40" s="115">
        <f t="shared" si="21"/>
        <v>0</v>
      </c>
      <c r="U40" s="115">
        <f t="shared" si="21"/>
        <v>0</v>
      </c>
      <c r="V40" s="115">
        <f t="shared" si="21"/>
        <v>0</v>
      </c>
      <c r="W40" s="115">
        <f t="shared" si="21"/>
        <v>0</v>
      </c>
      <c r="X40" s="115">
        <f t="shared" si="21"/>
        <v>0</v>
      </c>
      <c r="Y40" s="115">
        <f t="shared" si="21"/>
        <v>0</v>
      </c>
      <c r="Z40" s="115">
        <f t="shared" si="21"/>
        <v>0</v>
      </c>
      <c r="AA40" s="115">
        <f t="shared" si="21"/>
        <v>0</v>
      </c>
      <c r="AB40" s="115">
        <f t="shared" si="21"/>
        <v>0</v>
      </c>
      <c r="AC40" s="115">
        <f t="shared" si="21"/>
        <v>0</v>
      </c>
      <c r="AD40" s="115">
        <f t="shared" si="21"/>
        <v>0</v>
      </c>
      <c r="AE40" s="115">
        <f t="shared" si="21"/>
        <v>0</v>
      </c>
      <c r="AF40" s="115">
        <f t="shared" si="21"/>
        <v>0</v>
      </c>
      <c r="AG40" s="115">
        <f t="shared" si="21"/>
        <v>0</v>
      </c>
      <c r="AH40" s="115">
        <f t="shared" si="21"/>
        <v>0</v>
      </c>
      <c r="AI40" s="116">
        <f t="shared" si="12"/>
        <v>0</v>
      </c>
      <c r="AJ40" s="145"/>
      <c r="AK40" s="145"/>
      <c r="AL40" s="145"/>
      <c r="AM40" s="145"/>
      <c r="AN40" s="145"/>
      <c r="AO40" s="145"/>
      <c r="AP40" s="145"/>
      <c r="AQ40" s="145"/>
      <c r="AR40" s="145"/>
      <c r="AS40" s="145"/>
      <c r="AT40" s="145"/>
      <c r="AU40" s="145"/>
      <c r="AW40" s="12"/>
      <c r="BB40" s="166"/>
      <c r="BC40" s="166"/>
    </row>
    <row r="41" spans="2:55" ht="15.75" thickBot="1" x14ac:dyDescent="0.3">
      <c r="B41" s="15"/>
      <c r="C41" s="112">
        <f>C22</f>
        <v>10</v>
      </c>
      <c r="D41" s="118">
        <f>Q22</f>
        <v>0</v>
      </c>
      <c r="E41" s="118">
        <f>V22</f>
        <v>0</v>
      </c>
      <c r="F41" s="118">
        <f>W22</f>
        <v>0</v>
      </c>
      <c r="G41" s="118"/>
      <c r="H41" s="113">
        <f t="shared" si="13"/>
        <v>0</v>
      </c>
      <c r="I41" s="119"/>
      <c r="J41" s="115">
        <f t="shared" ref="J41:AH41" si="22">IF($J22&gt;=25,$H41,IF(J$31&lt;=$J22,$H41,IF(J$31&lt;=($J22*($X21+1)),$H41,0)))-IF($J22="",0,IF(J$31-1&lt;=($J22*$X21),$F41,0))*IF(OR($Y21=0,$Y21&gt;25),0,IF(MOD(J$31,$J22)=0,1,0))</f>
        <v>0</v>
      </c>
      <c r="K41" s="115">
        <f t="shared" si="22"/>
        <v>0</v>
      </c>
      <c r="L41" s="115">
        <f t="shared" si="22"/>
        <v>0</v>
      </c>
      <c r="M41" s="115">
        <f t="shared" si="22"/>
        <v>0</v>
      </c>
      <c r="N41" s="115">
        <f t="shared" si="22"/>
        <v>0</v>
      </c>
      <c r="O41" s="115">
        <f t="shared" si="22"/>
        <v>0</v>
      </c>
      <c r="P41" s="115">
        <f t="shared" si="22"/>
        <v>0</v>
      </c>
      <c r="Q41" s="115">
        <f t="shared" si="22"/>
        <v>0</v>
      </c>
      <c r="R41" s="115">
        <f t="shared" si="22"/>
        <v>0</v>
      </c>
      <c r="S41" s="115">
        <f t="shared" si="22"/>
        <v>0</v>
      </c>
      <c r="T41" s="115">
        <f t="shared" si="22"/>
        <v>0</v>
      </c>
      <c r="U41" s="115">
        <f t="shared" si="22"/>
        <v>0</v>
      </c>
      <c r="V41" s="115">
        <f t="shared" si="22"/>
        <v>0</v>
      </c>
      <c r="W41" s="115">
        <f t="shared" si="22"/>
        <v>0</v>
      </c>
      <c r="X41" s="115">
        <f t="shared" si="22"/>
        <v>0</v>
      </c>
      <c r="Y41" s="115">
        <f t="shared" si="22"/>
        <v>0</v>
      </c>
      <c r="Z41" s="115">
        <f t="shared" si="22"/>
        <v>0</v>
      </c>
      <c r="AA41" s="115">
        <f t="shared" si="22"/>
        <v>0</v>
      </c>
      <c r="AB41" s="115">
        <f t="shared" si="22"/>
        <v>0</v>
      </c>
      <c r="AC41" s="115">
        <f t="shared" si="22"/>
        <v>0</v>
      </c>
      <c r="AD41" s="115">
        <f t="shared" si="22"/>
        <v>0</v>
      </c>
      <c r="AE41" s="115">
        <f t="shared" si="22"/>
        <v>0</v>
      </c>
      <c r="AF41" s="115">
        <f t="shared" si="22"/>
        <v>0</v>
      </c>
      <c r="AG41" s="115">
        <f t="shared" si="22"/>
        <v>0</v>
      </c>
      <c r="AH41" s="115">
        <f t="shared" si="22"/>
        <v>0</v>
      </c>
      <c r="AI41" s="116">
        <f t="shared" si="12"/>
        <v>0</v>
      </c>
      <c r="AJ41" s="145"/>
      <c r="AK41" s="145"/>
      <c r="AL41" s="145"/>
      <c r="AM41" s="145"/>
      <c r="AN41" s="145"/>
      <c r="AO41" s="145"/>
      <c r="AP41" s="145"/>
      <c r="AQ41" s="145"/>
      <c r="AR41" s="145"/>
      <c r="AS41" s="145"/>
      <c r="AT41" s="145"/>
      <c r="AU41" s="145"/>
      <c r="AW41" s="12"/>
      <c r="BB41" s="166"/>
      <c r="BC41" s="166"/>
    </row>
    <row r="42" spans="2:55" ht="15.75" thickBot="1" x14ac:dyDescent="0.3">
      <c r="B42" s="15"/>
      <c r="C42" s="112"/>
      <c r="D42" s="120"/>
      <c r="E42" s="120"/>
      <c r="F42" s="120"/>
      <c r="G42" s="120"/>
      <c r="H42" s="117"/>
      <c r="I42" s="121" t="s">
        <v>33</v>
      </c>
      <c r="J42" s="122">
        <f>SUM(J32:J41)</f>
        <v>0</v>
      </c>
      <c r="K42" s="122">
        <f t="shared" ref="K42:AI42" si="23">SUM(K32:K41)</f>
        <v>0</v>
      </c>
      <c r="L42" s="122">
        <f t="shared" si="23"/>
        <v>0</v>
      </c>
      <c r="M42" s="122">
        <f t="shared" si="23"/>
        <v>0</v>
      </c>
      <c r="N42" s="122">
        <f t="shared" si="23"/>
        <v>0</v>
      </c>
      <c r="O42" s="122">
        <f t="shared" si="23"/>
        <v>0</v>
      </c>
      <c r="P42" s="122">
        <f t="shared" si="23"/>
        <v>0</v>
      </c>
      <c r="Q42" s="122">
        <f t="shared" si="23"/>
        <v>0</v>
      </c>
      <c r="R42" s="122">
        <f t="shared" si="23"/>
        <v>0</v>
      </c>
      <c r="S42" s="122">
        <f t="shared" si="23"/>
        <v>0</v>
      </c>
      <c r="T42" s="122">
        <f t="shared" si="23"/>
        <v>0</v>
      </c>
      <c r="U42" s="122">
        <f t="shared" si="23"/>
        <v>0</v>
      </c>
      <c r="V42" s="122">
        <f t="shared" si="23"/>
        <v>0</v>
      </c>
      <c r="W42" s="122">
        <f t="shared" si="23"/>
        <v>0</v>
      </c>
      <c r="X42" s="122">
        <f t="shared" si="23"/>
        <v>0</v>
      </c>
      <c r="Y42" s="122">
        <f t="shared" si="23"/>
        <v>0</v>
      </c>
      <c r="Z42" s="122">
        <f t="shared" si="23"/>
        <v>0</v>
      </c>
      <c r="AA42" s="122">
        <f t="shared" si="23"/>
        <v>0</v>
      </c>
      <c r="AB42" s="122">
        <f t="shared" si="23"/>
        <v>0</v>
      </c>
      <c r="AC42" s="122">
        <f t="shared" si="23"/>
        <v>0</v>
      </c>
      <c r="AD42" s="122">
        <f t="shared" si="23"/>
        <v>0</v>
      </c>
      <c r="AE42" s="122">
        <f t="shared" si="23"/>
        <v>0</v>
      </c>
      <c r="AF42" s="122">
        <f t="shared" si="23"/>
        <v>0</v>
      </c>
      <c r="AG42" s="122">
        <f t="shared" si="23"/>
        <v>0</v>
      </c>
      <c r="AH42" s="122">
        <f t="shared" si="23"/>
        <v>0</v>
      </c>
      <c r="AI42" s="123">
        <f t="shared" si="23"/>
        <v>0</v>
      </c>
      <c r="AJ42" s="145"/>
      <c r="AK42" s="145"/>
      <c r="AL42" s="145"/>
      <c r="AM42" s="145"/>
      <c r="AN42" s="145"/>
      <c r="AO42" s="145"/>
      <c r="AP42" s="145"/>
      <c r="AQ42" s="145"/>
      <c r="AR42" s="145"/>
      <c r="AS42" s="145"/>
      <c r="AT42" s="145"/>
      <c r="AU42" s="145"/>
      <c r="AW42" s="12"/>
      <c r="BB42" s="166"/>
      <c r="BC42" s="166"/>
    </row>
    <row r="43" spans="2:55" ht="15.75" thickBot="1" x14ac:dyDescent="0.3">
      <c r="B43" s="15"/>
      <c r="C43" s="112"/>
      <c r="D43" s="124"/>
      <c r="E43" s="124"/>
      <c r="F43" s="124"/>
      <c r="G43" s="124"/>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25"/>
      <c r="AJ43" s="145"/>
      <c r="AK43" s="145"/>
      <c r="AL43" s="145"/>
      <c r="AM43" s="145"/>
      <c r="AN43" s="145"/>
      <c r="AO43" s="145"/>
      <c r="AP43" s="145"/>
      <c r="AQ43" s="145"/>
      <c r="AR43" s="145"/>
      <c r="AS43" s="145"/>
      <c r="AT43" s="145"/>
      <c r="AU43" s="145"/>
      <c r="AW43" s="12"/>
      <c r="BB43" s="166"/>
      <c r="BC43" s="166"/>
    </row>
    <row r="44" spans="2:55" ht="28.5" customHeight="1" thickBot="1" x14ac:dyDescent="0.3">
      <c r="B44" s="15"/>
      <c r="C44" s="109" t="s">
        <v>31</v>
      </c>
      <c r="D44" s="630" t="s">
        <v>106</v>
      </c>
      <c r="E44" s="126"/>
      <c r="F44" s="126"/>
      <c r="G44" s="126"/>
      <c r="H44" s="1645" t="s">
        <v>107</v>
      </c>
      <c r="I44" s="1645"/>
      <c r="J44" s="244">
        <v>1</v>
      </c>
      <c r="K44" s="244">
        <v>2</v>
      </c>
      <c r="L44" s="244">
        <v>3</v>
      </c>
      <c r="M44" s="244">
        <v>4</v>
      </c>
      <c r="N44" s="244">
        <v>5</v>
      </c>
      <c r="O44" s="244">
        <v>6</v>
      </c>
      <c r="P44" s="244">
        <v>7</v>
      </c>
      <c r="Q44" s="244">
        <v>8</v>
      </c>
      <c r="R44" s="244">
        <v>9</v>
      </c>
      <c r="S44" s="244">
        <v>10</v>
      </c>
      <c r="T44" s="244">
        <v>11</v>
      </c>
      <c r="U44" s="244">
        <v>12</v>
      </c>
      <c r="V44" s="244">
        <v>13</v>
      </c>
      <c r="W44" s="244">
        <v>14</v>
      </c>
      <c r="X44" s="244">
        <v>15</v>
      </c>
      <c r="Y44" s="244">
        <v>16</v>
      </c>
      <c r="Z44" s="244">
        <v>17</v>
      </c>
      <c r="AA44" s="244">
        <v>18</v>
      </c>
      <c r="AB44" s="244">
        <v>19</v>
      </c>
      <c r="AC44" s="244">
        <v>20</v>
      </c>
      <c r="AD44" s="244">
        <v>21</v>
      </c>
      <c r="AE44" s="244">
        <v>22</v>
      </c>
      <c r="AF44" s="244">
        <v>23</v>
      </c>
      <c r="AG44" s="244">
        <v>24</v>
      </c>
      <c r="AH44" s="244">
        <v>25</v>
      </c>
      <c r="AI44" s="111" t="s">
        <v>32</v>
      </c>
      <c r="AJ44" s="145"/>
      <c r="AK44" s="145"/>
      <c r="AL44" s="145"/>
      <c r="AM44" s="145"/>
      <c r="AN44" s="145"/>
      <c r="AO44" s="145"/>
      <c r="AP44" s="145"/>
      <c r="AQ44" s="145"/>
      <c r="AR44" s="145"/>
      <c r="AS44" s="145"/>
      <c r="AT44" s="145"/>
      <c r="AU44" s="145"/>
      <c r="AW44" s="12"/>
      <c r="BB44" s="166"/>
      <c r="BC44" s="166"/>
    </row>
    <row r="45" spans="2:55" ht="15.75" thickBot="1" x14ac:dyDescent="0.3">
      <c r="B45" s="15"/>
      <c r="C45" s="593">
        <f t="shared" ref="C45:C54" si="24">C32</f>
        <v>1</v>
      </c>
      <c r="D45" s="594">
        <f t="shared" ref="D45:D52" si="25">P12</f>
        <v>0</v>
      </c>
      <c r="E45" s="595"/>
      <c r="F45" s="595"/>
      <c r="G45" s="595"/>
      <c r="H45" s="594">
        <f>IF(D45="","",D45-E45-F45)</f>
        <v>0</v>
      </c>
      <c r="I45" s="596"/>
      <c r="J45" s="723">
        <f t="shared" ref="J45:AH45" si="26">IF($J12&gt;=25,$H45,IF(J$44&lt;=$J12,$H45,IF(J$44&lt;=($J12*($X12+1)),$H45,0)))</f>
        <v>0</v>
      </c>
      <c r="K45" s="723">
        <f t="shared" si="26"/>
        <v>0</v>
      </c>
      <c r="L45" s="723">
        <f t="shared" si="26"/>
        <v>0</v>
      </c>
      <c r="M45" s="723">
        <f t="shared" si="26"/>
        <v>0</v>
      </c>
      <c r="N45" s="723">
        <f t="shared" si="26"/>
        <v>0</v>
      </c>
      <c r="O45" s="723">
        <f t="shared" si="26"/>
        <v>0</v>
      </c>
      <c r="P45" s="723">
        <f t="shared" si="26"/>
        <v>0</v>
      </c>
      <c r="Q45" s="723">
        <f t="shared" si="26"/>
        <v>0</v>
      </c>
      <c r="R45" s="723">
        <f t="shared" si="26"/>
        <v>0</v>
      </c>
      <c r="S45" s="723">
        <f t="shared" si="26"/>
        <v>0</v>
      </c>
      <c r="T45" s="723">
        <f t="shared" si="26"/>
        <v>0</v>
      </c>
      <c r="U45" s="723">
        <f t="shared" si="26"/>
        <v>0</v>
      </c>
      <c r="V45" s="723">
        <f t="shared" si="26"/>
        <v>0</v>
      </c>
      <c r="W45" s="723">
        <f t="shared" si="26"/>
        <v>0</v>
      </c>
      <c r="X45" s="723">
        <f t="shared" si="26"/>
        <v>0</v>
      </c>
      <c r="Y45" s="723">
        <f t="shared" si="26"/>
        <v>0</v>
      </c>
      <c r="Z45" s="723">
        <f t="shared" si="26"/>
        <v>0</v>
      </c>
      <c r="AA45" s="723">
        <f t="shared" si="26"/>
        <v>0</v>
      </c>
      <c r="AB45" s="723">
        <f t="shared" si="26"/>
        <v>0</v>
      </c>
      <c r="AC45" s="723">
        <f t="shared" si="26"/>
        <v>0</v>
      </c>
      <c r="AD45" s="723">
        <f t="shared" si="26"/>
        <v>0</v>
      </c>
      <c r="AE45" s="723">
        <f t="shared" si="26"/>
        <v>0</v>
      </c>
      <c r="AF45" s="723">
        <f t="shared" si="26"/>
        <v>0</v>
      </c>
      <c r="AG45" s="723">
        <f t="shared" si="26"/>
        <v>0</v>
      </c>
      <c r="AH45" s="723">
        <f t="shared" si="26"/>
        <v>0</v>
      </c>
      <c r="AI45" s="336">
        <f t="shared" ref="AI45:AI53" si="27">SUM(J45:AH45)</f>
        <v>0</v>
      </c>
      <c r="AJ45" s="145"/>
      <c r="AK45" s="145"/>
      <c r="AL45" s="145"/>
      <c r="AM45" s="145"/>
      <c r="AN45" s="145"/>
      <c r="AO45" s="145"/>
      <c r="AP45" s="145"/>
      <c r="AQ45" s="145"/>
      <c r="AR45" s="145"/>
      <c r="AS45" s="145"/>
      <c r="AT45" s="145"/>
      <c r="AU45" s="145"/>
      <c r="AW45" s="12"/>
    </row>
    <row r="46" spans="2:55" ht="15.75" thickBot="1" x14ac:dyDescent="0.3">
      <c r="B46" s="15"/>
      <c r="C46" s="127">
        <f t="shared" si="24"/>
        <v>2</v>
      </c>
      <c r="D46" s="340">
        <f t="shared" si="25"/>
        <v>0</v>
      </c>
      <c r="E46" s="341"/>
      <c r="F46" s="341"/>
      <c r="G46" s="341"/>
      <c r="H46" s="340">
        <f t="shared" ref="H46:H54" si="28">IF(D46="","",D46-E46-F46)</f>
        <v>0</v>
      </c>
      <c r="I46" s="342"/>
      <c r="J46" s="723">
        <f t="shared" ref="J46:AH46" si="29">IF($J13&gt;=25,$H46,IF(J$44&lt;=$J13,$H46,IF(J$44&lt;=($J13*($X13+1)),$H46,0)))</f>
        <v>0</v>
      </c>
      <c r="K46" s="723">
        <f t="shared" si="29"/>
        <v>0</v>
      </c>
      <c r="L46" s="723">
        <f t="shared" si="29"/>
        <v>0</v>
      </c>
      <c r="M46" s="723">
        <f t="shared" si="29"/>
        <v>0</v>
      </c>
      <c r="N46" s="723">
        <f t="shared" si="29"/>
        <v>0</v>
      </c>
      <c r="O46" s="723">
        <f t="shared" si="29"/>
        <v>0</v>
      </c>
      <c r="P46" s="723">
        <f t="shared" si="29"/>
        <v>0</v>
      </c>
      <c r="Q46" s="723">
        <f t="shared" si="29"/>
        <v>0</v>
      </c>
      <c r="R46" s="723">
        <f t="shared" si="29"/>
        <v>0</v>
      </c>
      <c r="S46" s="723">
        <f t="shared" si="29"/>
        <v>0</v>
      </c>
      <c r="T46" s="723">
        <f t="shared" si="29"/>
        <v>0</v>
      </c>
      <c r="U46" s="723">
        <f t="shared" si="29"/>
        <v>0</v>
      </c>
      <c r="V46" s="723">
        <f t="shared" si="29"/>
        <v>0</v>
      </c>
      <c r="W46" s="723">
        <f t="shared" si="29"/>
        <v>0</v>
      </c>
      <c r="X46" s="723">
        <f t="shared" si="29"/>
        <v>0</v>
      </c>
      <c r="Y46" s="723">
        <f t="shared" si="29"/>
        <v>0</v>
      </c>
      <c r="Z46" s="723">
        <f t="shared" si="29"/>
        <v>0</v>
      </c>
      <c r="AA46" s="723">
        <f t="shared" si="29"/>
        <v>0</v>
      </c>
      <c r="AB46" s="723">
        <f t="shared" si="29"/>
        <v>0</v>
      </c>
      <c r="AC46" s="723">
        <f t="shared" si="29"/>
        <v>0</v>
      </c>
      <c r="AD46" s="723">
        <f t="shared" si="29"/>
        <v>0</v>
      </c>
      <c r="AE46" s="723">
        <f t="shared" si="29"/>
        <v>0</v>
      </c>
      <c r="AF46" s="723">
        <f t="shared" si="29"/>
        <v>0</v>
      </c>
      <c r="AG46" s="723">
        <f t="shared" si="29"/>
        <v>0</v>
      </c>
      <c r="AH46" s="723">
        <f t="shared" si="29"/>
        <v>0</v>
      </c>
      <c r="AI46" s="336">
        <f t="shared" si="27"/>
        <v>0</v>
      </c>
      <c r="AJ46" s="145"/>
      <c r="AK46" s="145"/>
      <c r="AL46" s="145"/>
      <c r="AM46" s="145"/>
      <c r="AN46" s="145"/>
      <c r="AO46" s="145"/>
      <c r="AP46" s="145"/>
      <c r="AQ46" s="145"/>
      <c r="AR46" s="145"/>
      <c r="AS46" s="145"/>
      <c r="AT46" s="145"/>
      <c r="AU46" s="145"/>
      <c r="AW46" s="12"/>
    </row>
    <row r="47" spans="2:55" ht="15.75" thickBot="1" x14ac:dyDescent="0.3">
      <c r="B47" s="15"/>
      <c r="C47" s="593">
        <f t="shared" si="24"/>
        <v>3</v>
      </c>
      <c r="D47" s="594">
        <f t="shared" si="25"/>
        <v>0</v>
      </c>
      <c r="E47" s="595"/>
      <c r="F47" s="595"/>
      <c r="G47" s="595"/>
      <c r="H47" s="594">
        <f t="shared" si="28"/>
        <v>0</v>
      </c>
      <c r="I47" s="596"/>
      <c r="J47" s="723">
        <f t="shared" ref="J47:AH47" si="30">IF($J14&gt;=25,$H47,IF(J$44&lt;=$J14,$H47,IF(J$44&lt;=($J14*($X14+1)),$H47,0)))</f>
        <v>0</v>
      </c>
      <c r="K47" s="723">
        <f t="shared" si="30"/>
        <v>0</v>
      </c>
      <c r="L47" s="723">
        <f t="shared" si="30"/>
        <v>0</v>
      </c>
      <c r="M47" s="723">
        <f t="shared" si="30"/>
        <v>0</v>
      </c>
      <c r="N47" s="723">
        <f t="shared" si="30"/>
        <v>0</v>
      </c>
      <c r="O47" s="723">
        <f t="shared" si="30"/>
        <v>0</v>
      </c>
      <c r="P47" s="723">
        <f t="shared" si="30"/>
        <v>0</v>
      </c>
      <c r="Q47" s="723">
        <f t="shared" si="30"/>
        <v>0</v>
      </c>
      <c r="R47" s="723">
        <f t="shared" si="30"/>
        <v>0</v>
      </c>
      <c r="S47" s="723">
        <f t="shared" si="30"/>
        <v>0</v>
      </c>
      <c r="T47" s="723">
        <f t="shared" si="30"/>
        <v>0</v>
      </c>
      <c r="U47" s="723">
        <f t="shared" si="30"/>
        <v>0</v>
      </c>
      <c r="V47" s="723">
        <f t="shared" si="30"/>
        <v>0</v>
      </c>
      <c r="W47" s="723">
        <f t="shared" si="30"/>
        <v>0</v>
      </c>
      <c r="X47" s="723">
        <f t="shared" si="30"/>
        <v>0</v>
      </c>
      <c r="Y47" s="723">
        <f t="shared" si="30"/>
        <v>0</v>
      </c>
      <c r="Z47" s="723">
        <f t="shared" si="30"/>
        <v>0</v>
      </c>
      <c r="AA47" s="723">
        <f t="shared" si="30"/>
        <v>0</v>
      </c>
      <c r="AB47" s="723">
        <f t="shared" si="30"/>
        <v>0</v>
      </c>
      <c r="AC47" s="723">
        <f t="shared" si="30"/>
        <v>0</v>
      </c>
      <c r="AD47" s="723">
        <f t="shared" si="30"/>
        <v>0</v>
      </c>
      <c r="AE47" s="723">
        <f t="shared" si="30"/>
        <v>0</v>
      </c>
      <c r="AF47" s="723">
        <f t="shared" si="30"/>
        <v>0</v>
      </c>
      <c r="AG47" s="723">
        <f t="shared" si="30"/>
        <v>0</v>
      </c>
      <c r="AH47" s="723">
        <f t="shared" si="30"/>
        <v>0</v>
      </c>
      <c r="AI47" s="336">
        <f t="shared" si="27"/>
        <v>0</v>
      </c>
      <c r="AJ47" s="145"/>
      <c r="AK47" s="145"/>
      <c r="AL47" s="145"/>
      <c r="AM47" s="145"/>
      <c r="AN47" s="145"/>
      <c r="AO47" s="145"/>
      <c r="AP47" s="145"/>
      <c r="AQ47" s="145"/>
      <c r="AR47" s="145"/>
      <c r="AS47" s="145"/>
      <c r="AT47" s="145"/>
      <c r="AU47" s="145"/>
      <c r="AW47" s="12"/>
    </row>
    <row r="48" spans="2:55" ht="15.75" thickBot="1" x14ac:dyDescent="0.3">
      <c r="B48" s="15"/>
      <c r="C48" s="127">
        <f t="shared" si="24"/>
        <v>4</v>
      </c>
      <c r="D48" s="340">
        <f t="shared" si="25"/>
        <v>0</v>
      </c>
      <c r="E48" s="341"/>
      <c r="F48" s="341"/>
      <c r="G48" s="341"/>
      <c r="H48" s="340">
        <f t="shared" si="28"/>
        <v>0</v>
      </c>
      <c r="I48" s="342"/>
      <c r="J48" s="723">
        <f t="shared" ref="J48:AH48" si="31">IF($J15&gt;=25,$H48,IF(J$44&lt;=$J15,$H48,IF(J$44&lt;=($J15*($X15+1)),$H48,0)))</f>
        <v>0</v>
      </c>
      <c r="K48" s="723">
        <f t="shared" si="31"/>
        <v>0</v>
      </c>
      <c r="L48" s="723">
        <f t="shared" si="31"/>
        <v>0</v>
      </c>
      <c r="M48" s="723">
        <f t="shared" si="31"/>
        <v>0</v>
      </c>
      <c r="N48" s="723">
        <f t="shared" si="31"/>
        <v>0</v>
      </c>
      <c r="O48" s="723">
        <f t="shared" si="31"/>
        <v>0</v>
      </c>
      <c r="P48" s="723">
        <f t="shared" si="31"/>
        <v>0</v>
      </c>
      <c r="Q48" s="723">
        <f t="shared" si="31"/>
        <v>0</v>
      </c>
      <c r="R48" s="723">
        <f t="shared" si="31"/>
        <v>0</v>
      </c>
      <c r="S48" s="723">
        <f t="shared" si="31"/>
        <v>0</v>
      </c>
      <c r="T48" s="723">
        <f t="shared" si="31"/>
        <v>0</v>
      </c>
      <c r="U48" s="723">
        <f t="shared" si="31"/>
        <v>0</v>
      </c>
      <c r="V48" s="723">
        <f t="shared" si="31"/>
        <v>0</v>
      </c>
      <c r="W48" s="723">
        <f t="shared" si="31"/>
        <v>0</v>
      </c>
      <c r="X48" s="723">
        <f t="shared" si="31"/>
        <v>0</v>
      </c>
      <c r="Y48" s="723">
        <f t="shared" si="31"/>
        <v>0</v>
      </c>
      <c r="Z48" s="723">
        <f t="shared" si="31"/>
        <v>0</v>
      </c>
      <c r="AA48" s="723">
        <f t="shared" si="31"/>
        <v>0</v>
      </c>
      <c r="AB48" s="723">
        <f t="shared" si="31"/>
        <v>0</v>
      </c>
      <c r="AC48" s="723">
        <f t="shared" si="31"/>
        <v>0</v>
      </c>
      <c r="AD48" s="723">
        <f t="shared" si="31"/>
        <v>0</v>
      </c>
      <c r="AE48" s="723">
        <f t="shared" si="31"/>
        <v>0</v>
      </c>
      <c r="AF48" s="723">
        <f t="shared" si="31"/>
        <v>0</v>
      </c>
      <c r="AG48" s="723">
        <f t="shared" si="31"/>
        <v>0</v>
      </c>
      <c r="AH48" s="723">
        <f t="shared" si="31"/>
        <v>0</v>
      </c>
      <c r="AI48" s="336">
        <f t="shared" si="27"/>
        <v>0</v>
      </c>
      <c r="AJ48" s="145"/>
      <c r="AK48" s="145"/>
      <c r="AL48" s="145"/>
      <c r="AM48" s="145"/>
      <c r="AN48" s="145"/>
      <c r="AO48" s="145"/>
      <c r="AP48" s="145"/>
      <c r="AQ48" s="145"/>
      <c r="AR48" s="145"/>
      <c r="AS48" s="145"/>
      <c r="AT48" s="145"/>
      <c r="AU48" s="145"/>
      <c r="AW48" s="12"/>
    </row>
    <row r="49" spans="2:49" ht="15.75" thickBot="1" x14ac:dyDescent="0.3">
      <c r="B49" s="15"/>
      <c r="C49" s="597">
        <f t="shared" si="24"/>
        <v>5</v>
      </c>
      <c r="D49" s="594">
        <f t="shared" si="25"/>
        <v>0</v>
      </c>
      <c r="E49" s="595"/>
      <c r="F49" s="595"/>
      <c r="G49" s="595"/>
      <c r="H49" s="594">
        <f t="shared" si="28"/>
        <v>0</v>
      </c>
      <c r="I49" s="596"/>
      <c r="J49" s="723">
        <f t="shared" ref="J49:AH49" si="32">IF($J16&gt;=25,$H49,IF(J$44&lt;=$J16,$H49,IF(J$44&lt;=($J15*($X16+1)),$H49,0)))</f>
        <v>0</v>
      </c>
      <c r="K49" s="723">
        <f t="shared" si="32"/>
        <v>0</v>
      </c>
      <c r="L49" s="723">
        <f t="shared" si="32"/>
        <v>0</v>
      </c>
      <c r="M49" s="723">
        <f t="shared" si="32"/>
        <v>0</v>
      </c>
      <c r="N49" s="723">
        <f t="shared" si="32"/>
        <v>0</v>
      </c>
      <c r="O49" s="723">
        <f t="shared" si="32"/>
        <v>0</v>
      </c>
      <c r="P49" s="723">
        <f t="shared" si="32"/>
        <v>0</v>
      </c>
      <c r="Q49" s="723">
        <f t="shared" si="32"/>
        <v>0</v>
      </c>
      <c r="R49" s="723">
        <f t="shared" si="32"/>
        <v>0</v>
      </c>
      <c r="S49" s="723">
        <f t="shared" si="32"/>
        <v>0</v>
      </c>
      <c r="T49" s="723">
        <f t="shared" si="32"/>
        <v>0</v>
      </c>
      <c r="U49" s="723">
        <f t="shared" si="32"/>
        <v>0</v>
      </c>
      <c r="V49" s="723">
        <f t="shared" si="32"/>
        <v>0</v>
      </c>
      <c r="W49" s="723">
        <f t="shared" si="32"/>
        <v>0</v>
      </c>
      <c r="X49" s="723">
        <f t="shared" si="32"/>
        <v>0</v>
      </c>
      <c r="Y49" s="723">
        <f t="shared" si="32"/>
        <v>0</v>
      </c>
      <c r="Z49" s="723">
        <f t="shared" si="32"/>
        <v>0</v>
      </c>
      <c r="AA49" s="723">
        <f t="shared" si="32"/>
        <v>0</v>
      </c>
      <c r="AB49" s="723">
        <f t="shared" si="32"/>
        <v>0</v>
      </c>
      <c r="AC49" s="723">
        <f t="shared" si="32"/>
        <v>0</v>
      </c>
      <c r="AD49" s="723">
        <f t="shared" si="32"/>
        <v>0</v>
      </c>
      <c r="AE49" s="723">
        <f t="shared" si="32"/>
        <v>0</v>
      </c>
      <c r="AF49" s="723">
        <f t="shared" si="32"/>
        <v>0</v>
      </c>
      <c r="AG49" s="723">
        <f t="shared" si="32"/>
        <v>0</v>
      </c>
      <c r="AH49" s="723">
        <f t="shared" si="32"/>
        <v>0</v>
      </c>
      <c r="AI49" s="336">
        <f t="shared" si="27"/>
        <v>0</v>
      </c>
      <c r="AJ49" s="145"/>
      <c r="AK49" s="145"/>
      <c r="AL49" s="145"/>
      <c r="AM49" s="145"/>
      <c r="AN49" s="145"/>
      <c r="AO49" s="145"/>
      <c r="AP49" s="145"/>
      <c r="AQ49" s="145"/>
      <c r="AR49" s="145"/>
      <c r="AS49" s="145"/>
      <c r="AT49" s="145"/>
      <c r="AU49" s="145"/>
      <c r="AW49" s="12"/>
    </row>
    <row r="50" spans="2:49" ht="15.75" thickBot="1" x14ac:dyDescent="0.3">
      <c r="B50" s="15"/>
      <c r="C50" s="129">
        <f t="shared" si="24"/>
        <v>6</v>
      </c>
      <c r="D50" s="340">
        <f t="shared" si="25"/>
        <v>0</v>
      </c>
      <c r="E50" s="343"/>
      <c r="F50" s="343"/>
      <c r="G50" s="343"/>
      <c r="H50" s="340">
        <f t="shared" si="28"/>
        <v>0</v>
      </c>
      <c r="I50" s="344"/>
      <c r="J50" s="723">
        <f t="shared" ref="J50:AH50" si="33">IF($J17&gt;=25,$H50,IF(J$44&lt;=$J17,$H50,IF(J$44&lt;=($J16*($X17+1)),$H50,0)))</f>
        <v>0</v>
      </c>
      <c r="K50" s="723">
        <f t="shared" si="33"/>
        <v>0</v>
      </c>
      <c r="L50" s="723">
        <f t="shared" si="33"/>
        <v>0</v>
      </c>
      <c r="M50" s="723">
        <f t="shared" si="33"/>
        <v>0</v>
      </c>
      <c r="N50" s="723">
        <f t="shared" si="33"/>
        <v>0</v>
      </c>
      <c r="O50" s="723">
        <f t="shared" si="33"/>
        <v>0</v>
      </c>
      <c r="P50" s="723">
        <f t="shared" si="33"/>
        <v>0</v>
      </c>
      <c r="Q50" s="723">
        <f t="shared" si="33"/>
        <v>0</v>
      </c>
      <c r="R50" s="723">
        <f t="shared" si="33"/>
        <v>0</v>
      </c>
      <c r="S50" s="723">
        <f t="shared" si="33"/>
        <v>0</v>
      </c>
      <c r="T50" s="723">
        <f t="shared" si="33"/>
        <v>0</v>
      </c>
      <c r="U50" s="723">
        <f t="shared" si="33"/>
        <v>0</v>
      </c>
      <c r="V50" s="723">
        <f t="shared" si="33"/>
        <v>0</v>
      </c>
      <c r="W50" s="723">
        <f t="shared" si="33"/>
        <v>0</v>
      </c>
      <c r="X50" s="723">
        <f t="shared" si="33"/>
        <v>0</v>
      </c>
      <c r="Y50" s="723">
        <f t="shared" si="33"/>
        <v>0</v>
      </c>
      <c r="Z50" s="723">
        <f t="shared" si="33"/>
        <v>0</v>
      </c>
      <c r="AA50" s="723">
        <f t="shared" si="33"/>
        <v>0</v>
      </c>
      <c r="AB50" s="723">
        <f t="shared" si="33"/>
        <v>0</v>
      </c>
      <c r="AC50" s="723">
        <f t="shared" si="33"/>
        <v>0</v>
      </c>
      <c r="AD50" s="723">
        <f t="shared" si="33"/>
        <v>0</v>
      </c>
      <c r="AE50" s="723">
        <f t="shared" si="33"/>
        <v>0</v>
      </c>
      <c r="AF50" s="723">
        <f t="shared" si="33"/>
        <v>0</v>
      </c>
      <c r="AG50" s="723">
        <f t="shared" si="33"/>
        <v>0</v>
      </c>
      <c r="AH50" s="723">
        <f t="shared" si="33"/>
        <v>0</v>
      </c>
      <c r="AI50" s="336">
        <f t="shared" si="27"/>
        <v>0</v>
      </c>
      <c r="AJ50" s="145"/>
      <c r="AK50" s="145"/>
      <c r="AL50" s="145"/>
      <c r="AM50" s="145"/>
      <c r="AN50" s="145"/>
      <c r="AO50" s="145"/>
      <c r="AP50" s="145"/>
      <c r="AQ50" s="145"/>
      <c r="AR50" s="145"/>
      <c r="AS50" s="145"/>
      <c r="AT50" s="145"/>
      <c r="AU50" s="145"/>
      <c r="AW50" s="12"/>
    </row>
    <row r="51" spans="2:49" ht="15.75" thickBot="1" x14ac:dyDescent="0.3">
      <c r="B51" s="15"/>
      <c r="C51" s="597">
        <f t="shared" si="24"/>
        <v>7</v>
      </c>
      <c r="D51" s="594">
        <f t="shared" si="25"/>
        <v>0</v>
      </c>
      <c r="E51" s="598"/>
      <c r="F51" s="598"/>
      <c r="G51" s="598"/>
      <c r="H51" s="594">
        <f t="shared" si="28"/>
        <v>0</v>
      </c>
      <c r="I51" s="599"/>
      <c r="J51" s="723">
        <f t="shared" ref="J51:AH51" si="34">IF($J18&gt;=25,$H51,IF(J$44&lt;=$J18,$H51,IF(J$44&lt;=($J17*($X18+1)),$H51,0)))</f>
        <v>0</v>
      </c>
      <c r="K51" s="723">
        <f t="shared" si="34"/>
        <v>0</v>
      </c>
      <c r="L51" s="723">
        <f t="shared" si="34"/>
        <v>0</v>
      </c>
      <c r="M51" s="723">
        <f t="shared" si="34"/>
        <v>0</v>
      </c>
      <c r="N51" s="723">
        <f t="shared" si="34"/>
        <v>0</v>
      </c>
      <c r="O51" s="723">
        <f t="shared" si="34"/>
        <v>0</v>
      </c>
      <c r="P51" s="723">
        <f t="shared" si="34"/>
        <v>0</v>
      </c>
      <c r="Q51" s="723">
        <f t="shared" si="34"/>
        <v>0</v>
      </c>
      <c r="R51" s="723">
        <f t="shared" si="34"/>
        <v>0</v>
      </c>
      <c r="S51" s="723">
        <f t="shared" si="34"/>
        <v>0</v>
      </c>
      <c r="T51" s="723">
        <f t="shared" si="34"/>
        <v>0</v>
      </c>
      <c r="U51" s="723">
        <f t="shared" si="34"/>
        <v>0</v>
      </c>
      <c r="V51" s="723">
        <f t="shared" si="34"/>
        <v>0</v>
      </c>
      <c r="W51" s="723">
        <f t="shared" si="34"/>
        <v>0</v>
      </c>
      <c r="X51" s="723">
        <f t="shared" si="34"/>
        <v>0</v>
      </c>
      <c r="Y51" s="723">
        <f t="shared" si="34"/>
        <v>0</v>
      </c>
      <c r="Z51" s="723">
        <f t="shared" si="34"/>
        <v>0</v>
      </c>
      <c r="AA51" s="723">
        <f t="shared" si="34"/>
        <v>0</v>
      </c>
      <c r="AB51" s="723">
        <f t="shared" si="34"/>
        <v>0</v>
      </c>
      <c r="AC51" s="723">
        <f t="shared" si="34"/>
        <v>0</v>
      </c>
      <c r="AD51" s="723">
        <f t="shared" si="34"/>
        <v>0</v>
      </c>
      <c r="AE51" s="723">
        <f t="shared" si="34"/>
        <v>0</v>
      </c>
      <c r="AF51" s="723">
        <f t="shared" si="34"/>
        <v>0</v>
      </c>
      <c r="AG51" s="723">
        <f t="shared" si="34"/>
        <v>0</v>
      </c>
      <c r="AH51" s="723">
        <f t="shared" si="34"/>
        <v>0</v>
      </c>
      <c r="AI51" s="336">
        <f t="shared" si="27"/>
        <v>0</v>
      </c>
      <c r="AJ51" s="145"/>
      <c r="AK51" s="145"/>
      <c r="AL51" s="145"/>
      <c r="AM51" s="145"/>
      <c r="AN51" s="145"/>
      <c r="AO51" s="145"/>
      <c r="AP51" s="145"/>
      <c r="AQ51" s="145"/>
      <c r="AR51" s="145"/>
      <c r="AS51" s="145"/>
      <c r="AT51" s="145"/>
      <c r="AU51" s="145"/>
      <c r="AW51" s="12"/>
    </row>
    <row r="52" spans="2:49" ht="15.75" thickBot="1" x14ac:dyDescent="0.3">
      <c r="B52" s="15"/>
      <c r="C52" s="129">
        <f t="shared" si="24"/>
        <v>8</v>
      </c>
      <c r="D52" s="340">
        <f t="shared" si="25"/>
        <v>0</v>
      </c>
      <c r="E52" s="343"/>
      <c r="F52" s="343"/>
      <c r="G52" s="343"/>
      <c r="H52" s="340">
        <f t="shared" si="28"/>
        <v>0</v>
      </c>
      <c r="I52" s="344"/>
      <c r="J52" s="723">
        <f t="shared" ref="J52:AH52" si="35">IF($J19&gt;=25,$H52,IF(J$44&lt;=$J19,$H52,IF(J$44&lt;=($J18*($X19+1)),$H52,0)))</f>
        <v>0</v>
      </c>
      <c r="K52" s="723">
        <f t="shared" si="35"/>
        <v>0</v>
      </c>
      <c r="L52" s="723">
        <f t="shared" si="35"/>
        <v>0</v>
      </c>
      <c r="M52" s="723">
        <f t="shared" si="35"/>
        <v>0</v>
      </c>
      <c r="N52" s="723">
        <f t="shared" si="35"/>
        <v>0</v>
      </c>
      <c r="O52" s="723">
        <f t="shared" si="35"/>
        <v>0</v>
      </c>
      <c r="P52" s="723">
        <f t="shared" si="35"/>
        <v>0</v>
      </c>
      <c r="Q52" s="723">
        <f t="shared" si="35"/>
        <v>0</v>
      </c>
      <c r="R52" s="723">
        <f t="shared" si="35"/>
        <v>0</v>
      </c>
      <c r="S52" s="723">
        <f t="shared" si="35"/>
        <v>0</v>
      </c>
      <c r="T52" s="723">
        <f t="shared" si="35"/>
        <v>0</v>
      </c>
      <c r="U52" s="723">
        <f t="shared" si="35"/>
        <v>0</v>
      </c>
      <c r="V52" s="723">
        <f t="shared" si="35"/>
        <v>0</v>
      </c>
      <c r="W52" s="723">
        <f t="shared" si="35"/>
        <v>0</v>
      </c>
      <c r="X52" s="723">
        <f t="shared" si="35"/>
        <v>0</v>
      </c>
      <c r="Y52" s="723">
        <f t="shared" si="35"/>
        <v>0</v>
      </c>
      <c r="Z52" s="723">
        <f t="shared" si="35"/>
        <v>0</v>
      </c>
      <c r="AA52" s="723">
        <f t="shared" si="35"/>
        <v>0</v>
      </c>
      <c r="AB52" s="723">
        <f t="shared" si="35"/>
        <v>0</v>
      </c>
      <c r="AC52" s="723">
        <f t="shared" si="35"/>
        <v>0</v>
      </c>
      <c r="AD52" s="723">
        <f t="shared" si="35"/>
        <v>0</v>
      </c>
      <c r="AE52" s="723">
        <f t="shared" si="35"/>
        <v>0</v>
      </c>
      <c r="AF52" s="723">
        <f t="shared" si="35"/>
        <v>0</v>
      </c>
      <c r="AG52" s="723">
        <f t="shared" si="35"/>
        <v>0</v>
      </c>
      <c r="AH52" s="723">
        <f t="shared" si="35"/>
        <v>0</v>
      </c>
      <c r="AI52" s="336">
        <f t="shared" si="27"/>
        <v>0</v>
      </c>
      <c r="AJ52" s="145"/>
      <c r="AK52" s="145"/>
      <c r="AL52" s="145"/>
      <c r="AM52" s="145"/>
      <c r="AN52" s="145"/>
      <c r="AO52" s="145"/>
      <c r="AP52" s="145"/>
      <c r="AQ52" s="145"/>
      <c r="AR52" s="145"/>
      <c r="AS52" s="145"/>
      <c r="AT52" s="145"/>
      <c r="AU52" s="145"/>
      <c r="AW52" s="12"/>
    </row>
    <row r="53" spans="2:49" ht="15.75" thickBot="1" x14ac:dyDescent="0.3">
      <c r="B53" s="15"/>
      <c r="C53" s="597">
        <f t="shared" si="24"/>
        <v>9</v>
      </c>
      <c r="D53" s="594">
        <f>P21</f>
        <v>0</v>
      </c>
      <c r="E53" s="598"/>
      <c r="F53" s="598"/>
      <c r="G53" s="598"/>
      <c r="H53" s="594">
        <f t="shared" si="28"/>
        <v>0</v>
      </c>
      <c r="I53" s="599"/>
      <c r="J53" s="723">
        <f t="shared" ref="J53:AH53" si="36">IF($J21&gt;=25,$H53,IF(J$44&lt;=$J21,$H53,IF(J$44&lt;=($J21*($X21+1)),$H53,0)))</f>
        <v>0</v>
      </c>
      <c r="K53" s="723">
        <f t="shared" si="36"/>
        <v>0</v>
      </c>
      <c r="L53" s="723">
        <f t="shared" si="36"/>
        <v>0</v>
      </c>
      <c r="M53" s="723">
        <f t="shared" si="36"/>
        <v>0</v>
      </c>
      <c r="N53" s="723">
        <f t="shared" si="36"/>
        <v>0</v>
      </c>
      <c r="O53" s="723">
        <f t="shared" si="36"/>
        <v>0</v>
      </c>
      <c r="P53" s="723">
        <f t="shared" si="36"/>
        <v>0</v>
      </c>
      <c r="Q53" s="723">
        <f t="shared" si="36"/>
        <v>0</v>
      </c>
      <c r="R53" s="723">
        <f t="shared" si="36"/>
        <v>0</v>
      </c>
      <c r="S53" s="723">
        <f t="shared" si="36"/>
        <v>0</v>
      </c>
      <c r="T53" s="723">
        <f t="shared" si="36"/>
        <v>0</v>
      </c>
      <c r="U53" s="723">
        <f t="shared" si="36"/>
        <v>0</v>
      </c>
      <c r="V53" s="723">
        <f t="shared" si="36"/>
        <v>0</v>
      </c>
      <c r="W53" s="723">
        <f t="shared" si="36"/>
        <v>0</v>
      </c>
      <c r="X53" s="723">
        <f t="shared" si="36"/>
        <v>0</v>
      </c>
      <c r="Y53" s="723">
        <f t="shared" si="36"/>
        <v>0</v>
      </c>
      <c r="Z53" s="723">
        <f t="shared" si="36"/>
        <v>0</v>
      </c>
      <c r="AA53" s="723">
        <f t="shared" si="36"/>
        <v>0</v>
      </c>
      <c r="AB53" s="723">
        <f t="shared" si="36"/>
        <v>0</v>
      </c>
      <c r="AC53" s="723">
        <f t="shared" si="36"/>
        <v>0</v>
      </c>
      <c r="AD53" s="723">
        <f t="shared" si="36"/>
        <v>0</v>
      </c>
      <c r="AE53" s="723">
        <f t="shared" si="36"/>
        <v>0</v>
      </c>
      <c r="AF53" s="723">
        <f t="shared" si="36"/>
        <v>0</v>
      </c>
      <c r="AG53" s="723">
        <f t="shared" si="36"/>
        <v>0</v>
      </c>
      <c r="AH53" s="723">
        <f t="shared" si="36"/>
        <v>0</v>
      </c>
      <c r="AI53" s="336">
        <f t="shared" si="27"/>
        <v>0</v>
      </c>
      <c r="AJ53" s="145"/>
      <c r="AK53" s="145"/>
      <c r="AL53" s="145"/>
      <c r="AM53" s="145"/>
      <c r="AN53" s="145"/>
      <c r="AO53" s="145"/>
      <c r="AP53" s="145"/>
      <c r="AQ53" s="145"/>
      <c r="AR53" s="145"/>
      <c r="AS53" s="145"/>
      <c r="AT53" s="145"/>
      <c r="AU53" s="145"/>
      <c r="AW53" s="12"/>
    </row>
    <row r="54" spans="2:49" ht="14.25" customHeight="1" thickBot="1" x14ac:dyDescent="0.3">
      <c r="B54" s="15"/>
      <c r="C54" s="129">
        <f t="shared" si="24"/>
        <v>10</v>
      </c>
      <c r="D54" s="340">
        <f>P22</f>
        <v>0</v>
      </c>
      <c r="E54" s="343"/>
      <c r="F54" s="343"/>
      <c r="G54" s="343"/>
      <c r="H54" s="340">
        <f t="shared" si="28"/>
        <v>0</v>
      </c>
      <c r="I54" s="344"/>
      <c r="J54" s="723">
        <f t="shared" ref="J54:AH54" si="37">IF($J22&gt;=25,$H54,IF(J$44&lt;=$J22,$H54,IF(J$44&lt;=($J22*($X22+1)),$H54,0)))</f>
        <v>0</v>
      </c>
      <c r="K54" s="723">
        <f t="shared" si="37"/>
        <v>0</v>
      </c>
      <c r="L54" s="723">
        <f t="shared" si="37"/>
        <v>0</v>
      </c>
      <c r="M54" s="723">
        <f t="shared" si="37"/>
        <v>0</v>
      </c>
      <c r="N54" s="723">
        <f t="shared" si="37"/>
        <v>0</v>
      </c>
      <c r="O54" s="723">
        <f t="shared" si="37"/>
        <v>0</v>
      </c>
      <c r="P54" s="723">
        <f t="shared" si="37"/>
        <v>0</v>
      </c>
      <c r="Q54" s="723">
        <f t="shared" si="37"/>
        <v>0</v>
      </c>
      <c r="R54" s="723">
        <f t="shared" si="37"/>
        <v>0</v>
      </c>
      <c r="S54" s="723">
        <f t="shared" si="37"/>
        <v>0</v>
      </c>
      <c r="T54" s="723">
        <f t="shared" si="37"/>
        <v>0</v>
      </c>
      <c r="U54" s="723">
        <f t="shared" si="37"/>
        <v>0</v>
      </c>
      <c r="V54" s="723">
        <f t="shared" si="37"/>
        <v>0</v>
      </c>
      <c r="W54" s="723">
        <f t="shared" si="37"/>
        <v>0</v>
      </c>
      <c r="X54" s="723">
        <f t="shared" si="37"/>
        <v>0</v>
      </c>
      <c r="Y54" s="723">
        <f t="shared" si="37"/>
        <v>0</v>
      </c>
      <c r="Z54" s="723">
        <f t="shared" si="37"/>
        <v>0</v>
      </c>
      <c r="AA54" s="723">
        <f t="shared" si="37"/>
        <v>0</v>
      </c>
      <c r="AB54" s="723">
        <f t="shared" si="37"/>
        <v>0</v>
      </c>
      <c r="AC54" s="723">
        <f t="shared" si="37"/>
        <v>0</v>
      </c>
      <c r="AD54" s="723">
        <f t="shared" si="37"/>
        <v>0</v>
      </c>
      <c r="AE54" s="723">
        <f t="shared" si="37"/>
        <v>0</v>
      </c>
      <c r="AF54" s="723">
        <f t="shared" si="37"/>
        <v>0</v>
      </c>
      <c r="AG54" s="723">
        <f t="shared" si="37"/>
        <v>0</v>
      </c>
      <c r="AH54" s="723">
        <f t="shared" si="37"/>
        <v>0</v>
      </c>
      <c r="AI54" s="337">
        <f>SUM(P54:AH54)</f>
        <v>0</v>
      </c>
      <c r="AJ54" s="145"/>
      <c r="AK54" s="145"/>
      <c r="AL54" s="145"/>
      <c r="AM54" s="145"/>
      <c r="AN54" s="145"/>
      <c r="AO54" s="145"/>
      <c r="AP54" s="145"/>
      <c r="AQ54" s="145"/>
      <c r="AR54" s="145"/>
      <c r="AS54" s="145"/>
      <c r="AT54" s="145"/>
      <c r="AU54" s="145"/>
      <c r="AW54" s="12"/>
    </row>
    <row r="55" spans="2:49" ht="15.75" thickBot="1" x14ac:dyDescent="0.3">
      <c r="B55" s="15"/>
      <c r="C55" s="131"/>
      <c r="D55" s="128"/>
      <c r="E55" s="128"/>
      <c r="F55" s="128"/>
      <c r="G55" s="128"/>
      <c r="H55" s="117"/>
      <c r="I55" s="121" t="s">
        <v>33</v>
      </c>
      <c r="J55" s="123">
        <f t="shared" ref="J55:AH55" si="38">SUM(J45:J54)</f>
        <v>0</v>
      </c>
      <c r="K55" s="123">
        <f t="shared" si="38"/>
        <v>0</v>
      </c>
      <c r="L55" s="123">
        <f t="shared" si="38"/>
        <v>0</v>
      </c>
      <c r="M55" s="123">
        <f t="shared" si="38"/>
        <v>0</v>
      </c>
      <c r="N55" s="123">
        <f t="shared" si="38"/>
        <v>0</v>
      </c>
      <c r="O55" s="123">
        <f t="shared" si="38"/>
        <v>0</v>
      </c>
      <c r="P55" s="123">
        <f t="shared" si="38"/>
        <v>0</v>
      </c>
      <c r="Q55" s="123">
        <f t="shared" si="38"/>
        <v>0</v>
      </c>
      <c r="R55" s="123">
        <f t="shared" si="38"/>
        <v>0</v>
      </c>
      <c r="S55" s="123">
        <f t="shared" si="38"/>
        <v>0</v>
      </c>
      <c r="T55" s="123">
        <f t="shared" si="38"/>
        <v>0</v>
      </c>
      <c r="U55" s="123">
        <f t="shared" si="38"/>
        <v>0</v>
      </c>
      <c r="V55" s="123">
        <f t="shared" si="38"/>
        <v>0</v>
      </c>
      <c r="W55" s="123">
        <f t="shared" si="38"/>
        <v>0</v>
      </c>
      <c r="X55" s="123">
        <f t="shared" si="38"/>
        <v>0</v>
      </c>
      <c r="Y55" s="123">
        <f t="shared" si="38"/>
        <v>0</v>
      </c>
      <c r="Z55" s="123">
        <f t="shared" si="38"/>
        <v>0</v>
      </c>
      <c r="AA55" s="123">
        <f t="shared" si="38"/>
        <v>0</v>
      </c>
      <c r="AB55" s="123">
        <f t="shared" si="38"/>
        <v>0</v>
      </c>
      <c r="AC55" s="123">
        <f t="shared" si="38"/>
        <v>0</v>
      </c>
      <c r="AD55" s="123">
        <f t="shared" si="38"/>
        <v>0</v>
      </c>
      <c r="AE55" s="123">
        <f t="shared" si="38"/>
        <v>0</v>
      </c>
      <c r="AF55" s="123">
        <f t="shared" si="38"/>
        <v>0</v>
      </c>
      <c r="AG55" s="123">
        <f t="shared" si="38"/>
        <v>0</v>
      </c>
      <c r="AH55" s="123">
        <f t="shared" si="38"/>
        <v>0</v>
      </c>
      <c r="AI55" s="132">
        <f>SUM(AI45:AI54)</f>
        <v>0</v>
      </c>
      <c r="AJ55" s="145"/>
      <c r="AK55" s="145"/>
      <c r="AL55" s="145"/>
      <c r="AM55" s="145"/>
      <c r="AN55" s="145"/>
      <c r="AO55" s="145"/>
      <c r="AP55" s="145"/>
      <c r="AQ55" s="145"/>
      <c r="AR55" s="145"/>
      <c r="AS55" s="145"/>
      <c r="AT55" s="145"/>
      <c r="AU55" s="145"/>
      <c r="AW55" s="12"/>
    </row>
    <row r="56" spans="2:49" ht="15.75" customHeight="1" thickBot="1" x14ac:dyDescent="0.3">
      <c r="B56" s="15"/>
      <c r="C56" s="133"/>
      <c r="D56" s="134"/>
      <c r="E56" s="134"/>
      <c r="F56" s="134"/>
      <c r="G56" s="134"/>
      <c r="H56" s="134"/>
      <c r="I56" s="134"/>
      <c r="J56" s="1672"/>
      <c r="K56" s="1672"/>
      <c r="L56" s="1672"/>
      <c r="M56" s="1672"/>
      <c r="N56" s="1672"/>
      <c r="O56" s="1672"/>
      <c r="P56" s="1672"/>
      <c r="Q56" s="1672"/>
      <c r="R56" s="1672"/>
      <c r="S56" s="1672"/>
      <c r="T56" s="1672"/>
      <c r="U56" s="1672"/>
      <c r="V56" s="1672"/>
      <c r="W56" s="1672"/>
      <c r="X56" s="1672"/>
      <c r="Y56" s="1672"/>
      <c r="Z56" s="1672"/>
      <c r="AA56" s="1672"/>
      <c r="AB56" s="1672"/>
      <c r="AC56" s="1672"/>
      <c r="AD56" s="1672"/>
      <c r="AE56" s="1672"/>
      <c r="AF56" s="1672"/>
      <c r="AG56" s="1672"/>
      <c r="AH56" s="1672"/>
      <c r="AI56" s="1672"/>
      <c r="AJ56" s="145"/>
      <c r="AK56" s="145"/>
      <c r="AL56" s="145"/>
      <c r="AM56" s="145"/>
      <c r="AN56" s="145"/>
      <c r="AO56" s="145"/>
      <c r="AP56" s="145"/>
      <c r="AQ56" s="145"/>
      <c r="AR56" s="145"/>
      <c r="AS56" s="145"/>
      <c r="AT56" s="145"/>
      <c r="AU56" s="145"/>
      <c r="AW56" s="12"/>
    </row>
    <row r="57" spans="2:49" ht="24.75" customHeight="1" x14ac:dyDescent="0.25">
      <c r="B57" s="15"/>
      <c r="C57" s="138"/>
      <c r="D57" s="138"/>
      <c r="E57" s="138"/>
      <c r="F57" s="138"/>
      <c r="G57" s="138"/>
      <c r="H57" s="138"/>
      <c r="I57" s="138"/>
      <c r="J57" s="138"/>
      <c r="K57" s="138"/>
      <c r="L57" s="138"/>
      <c r="M57" s="138"/>
      <c r="N57" s="138"/>
      <c r="O57" s="138"/>
      <c r="P57" s="138"/>
      <c r="Q57" s="138"/>
      <c r="R57" s="138"/>
      <c r="S57" s="138"/>
      <c r="T57" s="138"/>
      <c r="U57" s="138"/>
      <c r="V57" s="138"/>
      <c r="W57" s="114"/>
      <c r="X57" s="114"/>
      <c r="Y57" s="114"/>
      <c r="Z57" s="114"/>
      <c r="AA57" s="114"/>
      <c r="AB57" s="114"/>
      <c r="AC57" s="114"/>
      <c r="AD57" s="114"/>
      <c r="AE57" s="114"/>
      <c r="AF57" s="114"/>
      <c r="AG57" s="114"/>
      <c r="AH57" s="114"/>
      <c r="AI57" s="114"/>
      <c r="AJ57" s="145"/>
      <c r="AK57" s="145"/>
      <c r="AL57" s="145"/>
      <c r="AM57" s="145"/>
      <c r="AN57" s="145"/>
      <c r="AO57" s="145"/>
      <c r="AP57" s="145"/>
      <c r="AQ57" s="145"/>
      <c r="AR57" s="145"/>
      <c r="AS57" s="145"/>
      <c r="AT57" s="145"/>
      <c r="AU57" s="145"/>
      <c r="AW57" s="12"/>
    </row>
    <row r="58" spans="2:49" x14ac:dyDescent="0.25">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45"/>
      <c r="AK58" s="145"/>
      <c r="AL58" s="145"/>
      <c r="AM58" s="145"/>
      <c r="AN58" s="145"/>
      <c r="AO58" s="145"/>
      <c r="AP58" s="145"/>
      <c r="AQ58" s="145"/>
      <c r="AR58" s="145"/>
      <c r="AS58" s="145"/>
      <c r="AT58" s="145"/>
      <c r="AU58" s="145"/>
      <c r="AW58" s="12"/>
    </row>
    <row r="59" spans="2:49" x14ac:dyDescent="0.25">
      <c r="B59" s="15"/>
      <c r="C59" s="2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45"/>
      <c r="AK59" s="145"/>
      <c r="AL59" s="145"/>
      <c r="AM59" s="145"/>
      <c r="AN59" s="145"/>
      <c r="AO59" s="145"/>
      <c r="AP59" s="145"/>
      <c r="AQ59" s="145"/>
      <c r="AR59" s="145"/>
      <c r="AS59" s="145"/>
      <c r="AT59" s="145"/>
      <c r="AU59" s="145"/>
      <c r="AW59" s="12"/>
    </row>
    <row r="60" spans="2:49" ht="15.75" thickBot="1" x14ac:dyDescent="0.3">
      <c r="B60" s="139"/>
      <c r="C60" s="673" t="str">
        <f>'1. Identificação Ben. Oper.'!D10&amp;"/// "&amp;'1. Identificação Ben. Oper.'!D12&amp;" /// "&amp;'1. Identificação Ben. Oper.'!D11</f>
        <v xml:space="preserve">(atribuído pelo Balcão 2020 após submissão):///  /// </v>
      </c>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10"/>
      <c r="AK60" s="210"/>
      <c r="AL60" s="210"/>
      <c r="AM60" s="210"/>
      <c r="AN60" s="210"/>
      <c r="AO60" s="210"/>
      <c r="AP60" s="210"/>
      <c r="AQ60" s="210"/>
      <c r="AR60" s="210"/>
      <c r="AS60" s="210"/>
      <c r="AT60" s="210"/>
      <c r="AU60" s="210"/>
      <c r="AV60" s="210"/>
      <c r="AW60" s="30"/>
    </row>
    <row r="61" spans="2:49" x14ac:dyDescent="0.25">
      <c r="AC61" s="3"/>
      <c r="AD61" s="3"/>
      <c r="AK61" s="78"/>
      <c r="AL61" s="78"/>
      <c r="AM61" s="78"/>
      <c r="AN61" s="78"/>
      <c r="AO61" s="78"/>
      <c r="AP61" s="78"/>
      <c r="AQ61" s="78"/>
      <c r="AR61" s="78"/>
      <c r="AS61" s="78"/>
      <c r="AT61" s="78"/>
      <c r="AU61" s="78"/>
    </row>
    <row r="62" spans="2:49" x14ac:dyDescent="0.25">
      <c r="AC62" s="3"/>
      <c r="AD62" s="3"/>
      <c r="AK62" s="78"/>
      <c r="AL62" s="78"/>
      <c r="AM62" s="78"/>
      <c r="AN62" s="78"/>
      <c r="AO62" s="78"/>
      <c r="AP62" s="78"/>
      <c r="AQ62" s="78"/>
      <c r="AR62" s="78"/>
      <c r="AS62" s="78"/>
      <c r="AT62" s="78"/>
      <c r="AU62" s="78"/>
    </row>
    <row r="63" spans="2:49" x14ac:dyDescent="0.25">
      <c r="AK63" s="78"/>
      <c r="AL63" s="78"/>
      <c r="AM63" s="78"/>
      <c r="AN63" s="78"/>
      <c r="AO63" s="78"/>
      <c r="AP63" s="78"/>
      <c r="AQ63" s="78"/>
      <c r="AR63" s="78"/>
      <c r="AS63" s="78"/>
      <c r="AT63" s="78"/>
      <c r="AU63" s="78"/>
    </row>
    <row r="64" spans="2:49" x14ac:dyDescent="0.25">
      <c r="AK64" s="78"/>
      <c r="AL64" s="78"/>
      <c r="AM64" s="78"/>
      <c r="AN64" s="78"/>
      <c r="AO64" s="78"/>
      <c r="AP64" s="78"/>
      <c r="AQ64" s="78"/>
      <c r="AR64" s="78"/>
      <c r="AS64" s="78"/>
      <c r="AT64" s="78"/>
      <c r="AU64" s="78"/>
    </row>
    <row r="65" spans="21:47" x14ac:dyDescent="0.25">
      <c r="AK65" s="78"/>
      <c r="AL65" s="78"/>
      <c r="AM65" s="78"/>
      <c r="AN65" s="78"/>
      <c r="AO65" s="78"/>
      <c r="AP65" s="78"/>
      <c r="AQ65" s="78"/>
      <c r="AR65" s="78"/>
      <c r="AS65" s="78"/>
      <c r="AT65" s="78"/>
      <c r="AU65" s="78"/>
    </row>
    <row r="66" spans="21:47" x14ac:dyDescent="0.25">
      <c r="AK66" s="78"/>
      <c r="AL66" s="78"/>
      <c r="AM66" s="78"/>
      <c r="AN66" s="78"/>
      <c r="AO66" s="78"/>
      <c r="AP66" s="78"/>
      <c r="AQ66" s="78"/>
      <c r="AR66" s="78"/>
      <c r="AS66" s="78"/>
      <c r="AT66" s="78"/>
      <c r="AU66" s="78"/>
    </row>
    <row r="67" spans="21:47" ht="15.75" customHeight="1" x14ac:dyDescent="0.25">
      <c r="U67" s="4"/>
      <c r="V67" s="4"/>
      <c r="AC67" s="78"/>
      <c r="AD67" s="78"/>
      <c r="AE67" s="78"/>
      <c r="AF67" s="78"/>
      <c r="AG67" s="78"/>
      <c r="AH67" s="78"/>
      <c r="AI67" s="78"/>
      <c r="AJ67" s="78"/>
      <c r="AK67" s="78"/>
      <c r="AL67" s="78"/>
      <c r="AM67" s="78"/>
    </row>
    <row r="68" spans="21:47" x14ac:dyDescent="0.25">
      <c r="U68" s="4"/>
      <c r="V68" s="4"/>
      <c r="AC68" s="78"/>
      <c r="AD68" s="78"/>
      <c r="AE68" s="78"/>
      <c r="AF68" s="78"/>
      <c r="AG68" s="78"/>
      <c r="AH68" s="78"/>
      <c r="AI68" s="78"/>
      <c r="AJ68" s="78"/>
      <c r="AK68" s="78"/>
      <c r="AL68" s="78"/>
      <c r="AM68" s="78"/>
    </row>
    <row r="69" spans="21:47" x14ac:dyDescent="0.25">
      <c r="U69" s="4"/>
      <c r="V69" s="4"/>
      <c r="AC69" s="78"/>
      <c r="AD69" s="78"/>
      <c r="AE69" s="78"/>
      <c r="AF69" s="78"/>
      <c r="AG69" s="78"/>
      <c r="AH69" s="78"/>
      <c r="AI69" s="78"/>
      <c r="AJ69" s="78"/>
      <c r="AK69" s="78"/>
      <c r="AL69" s="78"/>
      <c r="AM69" s="78"/>
    </row>
    <row r="70" spans="21:47" x14ac:dyDescent="0.25">
      <c r="U70" s="4"/>
      <c r="V70" s="4"/>
      <c r="AC70" s="78"/>
      <c r="AD70" s="78"/>
      <c r="AE70" s="78"/>
      <c r="AF70" s="78"/>
      <c r="AG70" s="78"/>
      <c r="AH70" s="78"/>
      <c r="AI70" s="78"/>
      <c r="AJ70" s="78"/>
      <c r="AK70" s="78"/>
      <c r="AL70" s="78"/>
      <c r="AM70" s="78"/>
    </row>
    <row r="71" spans="21:47" x14ac:dyDescent="0.25">
      <c r="U71" s="4"/>
      <c r="V71" s="4"/>
      <c r="AC71" s="78"/>
      <c r="AD71" s="78"/>
      <c r="AE71" s="78"/>
      <c r="AF71" s="78"/>
      <c r="AG71" s="78"/>
      <c r="AH71" s="78"/>
      <c r="AI71" s="78"/>
      <c r="AJ71" s="78"/>
      <c r="AK71" s="78"/>
      <c r="AL71" s="78"/>
      <c r="AM71" s="78"/>
    </row>
    <row r="72" spans="21:47" x14ac:dyDescent="0.25">
      <c r="U72" s="4"/>
      <c r="V72" s="4"/>
      <c r="AC72" s="78"/>
      <c r="AD72" s="78"/>
      <c r="AE72" s="78"/>
      <c r="AF72" s="78"/>
      <c r="AG72" s="78"/>
      <c r="AH72" s="78"/>
      <c r="AI72" s="78"/>
      <c r="AJ72" s="78"/>
      <c r="AK72" s="78"/>
      <c r="AL72" s="78"/>
      <c r="AM72" s="78"/>
    </row>
    <row r="73" spans="21:47" x14ac:dyDescent="0.25">
      <c r="U73" s="4"/>
      <c r="V73" s="4"/>
      <c r="AC73" s="78"/>
      <c r="AD73" s="78"/>
      <c r="AE73" s="78"/>
      <c r="AF73" s="78"/>
      <c r="AG73" s="78"/>
      <c r="AH73" s="78"/>
      <c r="AI73" s="78"/>
      <c r="AJ73" s="78"/>
      <c r="AK73" s="78"/>
      <c r="AL73" s="78"/>
      <c r="AM73" s="78"/>
    </row>
    <row r="74" spans="21:47" x14ac:dyDescent="0.25">
      <c r="U74" s="4"/>
      <c r="V74" s="4"/>
      <c r="AC74" s="78"/>
      <c r="AD74" s="78"/>
      <c r="AE74" s="78"/>
      <c r="AF74" s="78"/>
      <c r="AG74" s="78"/>
      <c r="AH74" s="78"/>
      <c r="AI74" s="78"/>
      <c r="AJ74" s="78"/>
      <c r="AK74" s="78"/>
      <c r="AL74" s="78"/>
      <c r="AM74" s="78"/>
    </row>
    <row r="75" spans="21:47" x14ac:dyDescent="0.25">
      <c r="U75" s="4"/>
      <c r="V75" s="4"/>
      <c r="AC75" s="78"/>
      <c r="AD75" s="78"/>
      <c r="AE75" s="78"/>
      <c r="AF75" s="78"/>
      <c r="AG75" s="78"/>
      <c r="AH75" s="78"/>
      <c r="AI75" s="78"/>
      <c r="AJ75" s="78"/>
      <c r="AK75" s="78"/>
      <c r="AL75" s="78"/>
      <c r="AM75" s="78"/>
    </row>
    <row r="76" spans="21:47" x14ac:dyDescent="0.25">
      <c r="U76" s="4"/>
      <c r="V76" s="4"/>
      <c r="AC76" s="78"/>
      <c r="AD76" s="78"/>
      <c r="AE76" s="78"/>
      <c r="AF76" s="78"/>
      <c r="AG76" s="78"/>
      <c r="AH76" s="78"/>
      <c r="AI76" s="78"/>
      <c r="AJ76" s="78"/>
      <c r="AK76" s="78"/>
      <c r="AL76" s="78"/>
      <c r="AM76" s="78"/>
    </row>
    <row r="77" spans="21:47" x14ac:dyDescent="0.25">
      <c r="U77" s="4"/>
      <c r="V77" s="4"/>
      <c r="AC77" s="78"/>
      <c r="AD77" s="78"/>
      <c r="AE77" s="78"/>
      <c r="AF77" s="78"/>
      <c r="AG77" s="78"/>
      <c r="AH77" s="78"/>
      <c r="AI77" s="78"/>
      <c r="AJ77" s="78"/>
      <c r="AK77" s="78"/>
      <c r="AL77" s="78"/>
      <c r="AM77" s="78"/>
    </row>
    <row r="78" spans="21:47" x14ac:dyDescent="0.25">
      <c r="U78" s="4"/>
      <c r="V78" s="4"/>
      <c r="AC78" s="78"/>
      <c r="AD78" s="78"/>
      <c r="AE78" s="78"/>
      <c r="AF78" s="78"/>
      <c r="AG78" s="78"/>
      <c r="AH78" s="78"/>
      <c r="AI78" s="78"/>
      <c r="AJ78" s="78"/>
      <c r="AK78" s="78"/>
      <c r="AL78" s="78"/>
      <c r="AM78" s="78"/>
    </row>
    <row r="79" spans="21:47" x14ac:dyDescent="0.25">
      <c r="U79" s="4"/>
      <c r="V79" s="4"/>
      <c r="AC79" s="78"/>
      <c r="AD79" s="78"/>
      <c r="AE79" s="78"/>
      <c r="AF79" s="78"/>
      <c r="AG79" s="78"/>
      <c r="AH79" s="78"/>
      <c r="AI79" s="78"/>
      <c r="AJ79" s="78"/>
      <c r="AK79" s="78"/>
      <c r="AL79" s="78"/>
      <c r="AM79" s="78"/>
    </row>
    <row r="80" spans="21:47" x14ac:dyDescent="0.25">
      <c r="U80" s="4"/>
      <c r="V80" s="4"/>
      <c r="AC80" s="78"/>
      <c r="AD80" s="78"/>
      <c r="AE80" s="78"/>
      <c r="AF80" s="78"/>
      <c r="AG80" s="78"/>
      <c r="AH80" s="78"/>
      <c r="AI80" s="78"/>
      <c r="AJ80" s="78"/>
      <c r="AK80" s="78"/>
      <c r="AL80" s="78"/>
      <c r="AM80" s="78"/>
    </row>
    <row r="81" spans="21:47" x14ac:dyDescent="0.25">
      <c r="U81" s="4"/>
      <c r="V81" s="4"/>
      <c r="AC81" s="78"/>
      <c r="AD81" s="78"/>
      <c r="AE81" s="78"/>
      <c r="AF81" s="78"/>
      <c r="AG81" s="78"/>
      <c r="AH81" s="78"/>
      <c r="AI81" s="78"/>
      <c r="AJ81" s="78"/>
      <c r="AK81" s="78"/>
      <c r="AL81" s="78"/>
      <c r="AM81" s="78"/>
    </row>
    <row r="82" spans="21:47" x14ac:dyDescent="0.25">
      <c r="U82" s="4"/>
      <c r="V82" s="4"/>
      <c r="AC82" s="78"/>
      <c r="AD82" s="78"/>
      <c r="AE82" s="78"/>
      <c r="AF82" s="78"/>
      <c r="AG82" s="78"/>
      <c r="AH82" s="78"/>
      <c r="AI82" s="78"/>
      <c r="AJ82" s="78"/>
      <c r="AK82" s="78"/>
      <c r="AL82" s="78"/>
      <c r="AM82" s="78"/>
    </row>
    <row r="83" spans="21:47" x14ac:dyDescent="0.25">
      <c r="U83" s="4"/>
      <c r="V83" s="4"/>
      <c r="AC83" s="78"/>
      <c r="AD83" s="78"/>
      <c r="AE83" s="78"/>
      <c r="AF83" s="78"/>
      <c r="AG83" s="78"/>
      <c r="AH83" s="78"/>
      <c r="AI83" s="78"/>
      <c r="AJ83" s="78"/>
      <c r="AK83" s="78"/>
      <c r="AL83" s="78"/>
      <c r="AM83" s="78"/>
    </row>
    <row r="84" spans="21:47" x14ac:dyDescent="0.25">
      <c r="U84" s="4"/>
      <c r="V84" s="4"/>
      <c r="AC84" s="78"/>
      <c r="AD84" s="78"/>
      <c r="AE84" s="78"/>
      <c r="AF84" s="78"/>
      <c r="AG84" s="78"/>
      <c r="AH84" s="78"/>
      <c r="AI84" s="78"/>
      <c r="AJ84" s="78"/>
      <c r="AK84" s="78"/>
      <c r="AL84" s="78"/>
      <c r="AM84" s="78"/>
    </row>
    <row r="85" spans="21:47" x14ac:dyDescent="0.25">
      <c r="U85" s="4"/>
      <c r="V85" s="4"/>
      <c r="AC85" s="78"/>
      <c r="AD85" s="78"/>
      <c r="AE85" s="78"/>
      <c r="AF85" s="78"/>
      <c r="AG85" s="78"/>
      <c r="AH85" s="78"/>
      <c r="AI85" s="78"/>
      <c r="AJ85" s="78"/>
      <c r="AK85" s="78"/>
      <c r="AL85" s="78"/>
      <c r="AM85" s="78"/>
    </row>
    <row r="86" spans="21:47" x14ac:dyDescent="0.25">
      <c r="AK86" s="78"/>
      <c r="AL86" s="78"/>
      <c r="AM86" s="78"/>
      <c r="AN86" s="78"/>
      <c r="AO86" s="78"/>
      <c r="AP86" s="78"/>
      <c r="AQ86" s="78"/>
      <c r="AR86" s="78"/>
      <c r="AS86" s="78"/>
      <c r="AT86" s="78"/>
      <c r="AU86" s="78"/>
    </row>
    <row r="87" spans="21:47" x14ac:dyDescent="0.25">
      <c r="AK87" s="78"/>
      <c r="AL87" s="78"/>
      <c r="AM87" s="78"/>
      <c r="AN87" s="78"/>
      <c r="AO87" s="78"/>
      <c r="AP87" s="78"/>
      <c r="AQ87" s="78"/>
      <c r="AR87" s="78"/>
      <c r="AS87" s="78"/>
      <c r="AT87" s="78"/>
      <c r="AU87" s="78"/>
    </row>
    <row r="88" spans="21:47" x14ac:dyDescent="0.25">
      <c r="AK88" s="78"/>
      <c r="AL88" s="78"/>
      <c r="AM88" s="78"/>
      <c r="AN88" s="78"/>
      <c r="AO88" s="78"/>
      <c r="AP88" s="78"/>
      <c r="AQ88" s="78"/>
      <c r="AR88" s="78"/>
      <c r="AS88" s="78"/>
      <c r="AT88" s="78"/>
      <c r="AU88" s="78"/>
    </row>
    <row r="89" spans="21:47" x14ac:dyDescent="0.25">
      <c r="AK89" s="78"/>
      <c r="AL89" s="78"/>
      <c r="AM89" s="78"/>
      <c r="AN89" s="78"/>
      <c r="AO89" s="78"/>
      <c r="AP89" s="78"/>
      <c r="AQ89" s="78"/>
      <c r="AR89" s="78"/>
      <c r="AS89" s="78"/>
      <c r="AT89" s="78"/>
      <c r="AU89" s="78"/>
    </row>
    <row r="90" spans="21:47" x14ac:dyDescent="0.25">
      <c r="AK90" s="78"/>
      <c r="AL90" s="78"/>
      <c r="AM90" s="78"/>
      <c r="AN90" s="78"/>
      <c r="AO90" s="78"/>
      <c r="AP90" s="78"/>
      <c r="AQ90" s="78"/>
      <c r="AR90" s="78"/>
      <c r="AS90" s="78"/>
      <c r="AT90" s="78"/>
      <c r="AU90" s="78"/>
    </row>
    <row r="91" spans="21:47" x14ac:dyDescent="0.25">
      <c r="AK91" s="78"/>
      <c r="AL91" s="78"/>
      <c r="AM91" s="78"/>
      <c r="AN91" s="78"/>
      <c r="AO91" s="78"/>
      <c r="AP91" s="78"/>
      <c r="AQ91" s="78"/>
      <c r="AR91" s="78"/>
      <c r="AS91" s="78"/>
      <c r="AT91" s="78"/>
      <c r="AU91" s="78"/>
    </row>
    <row r="92" spans="21:47" x14ac:dyDescent="0.25">
      <c r="AK92" s="78"/>
      <c r="AL92" s="78"/>
      <c r="AM92" s="78"/>
      <c r="AN92" s="78"/>
      <c r="AO92" s="78"/>
      <c r="AP92" s="78"/>
      <c r="AQ92" s="78"/>
      <c r="AR92" s="78"/>
      <c r="AS92" s="78"/>
      <c r="AT92" s="78"/>
      <c r="AU92" s="78"/>
    </row>
    <row r="93" spans="21:47" x14ac:dyDescent="0.25">
      <c r="AK93" s="78"/>
      <c r="AL93" s="78"/>
      <c r="AM93" s="78"/>
      <c r="AN93" s="78"/>
      <c r="AO93" s="78"/>
      <c r="AP93" s="78"/>
      <c r="AQ93" s="78"/>
      <c r="AR93" s="78"/>
      <c r="AS93" s="78"/>
      <c r="AT93" s="78"/>
      <c r="AU93" s="78"/>
    </row>
    <row r="94" spans="21:47" x14ac:dyDescent="0.25">
      <c r="AK94" s="78"/>
      <c r="AL94" s="78"/>
      <c r="AM94" s="78"/>
      <c r="AN94" s="78"/>
      <c r="AO94" s="78"/>
      <c r="AP94" s="78"/>
      <c r="AQ94" s="78"/>
      <c r="AR94" s="78"/>
      <c r="AS94" s="78"/>
      <c r="AT94" s="78"/>
      <c r="AU94" s="78"/>
    </row>
    <row r="96" spans="21:47" x14ac:dyDescent="0.25">
      <c r="AK96" s="78"/>
      <c r="AL96" s="78"/>
      <c r="AM96" s="78"/>
      <c r="AN96" s="78"/>
      <c r="AO96" s="78"/>
      <c r="AP96" s="78"/>
      <c r="AQ96" s="78"/>
      <c r="AR96" s="78"/>
      <c r="AS96" s="78"/>
      <c r="AT96" s="78"/>
      <c r="AU96" s="78"/>
    </row>
    <row r="98" spans="37:47" x14ac:dyDescent="0.25">
      <c r="AK98" s="78"/>
      <c r="AL98" s="78"/>
      <c r="AM98" s="78"/>
      <c r="AN98" s="78"/>
      <c r="AO98" s="78"/>
      <c r="AP98" s="78"/>
      <c r="AQ98" s="78"/>
      <c r="AR98" s="78"/>
      <c r="AS98" s="78"/>
      <c r="AT98" s="78"/>
      <c r="AU98" s="78"/>
    </row>
    <row r="100" spans="37:47" x14ac:dyDescent="0.25">
      <c r="AK100" s="78"/>
      <c r="AL100" s="78"/>
      <c r="AM100" s="78"/>
      <c r="AN100" s="78"/>
      <c r="AO100" s="78"/>
      <c r="AP100" s="78"/>
      <c r="AQ100" s="78"/>
      <c r="AR100" s="78"/>
      <c r="AS100" s="78"/>
      <c r="AT100" s="78"/>
      <c r="AU100" s="78"/>
    </row>
    <row r="102" spans="37:47" x14ac:dyDescent="0.25">
      <c r="AK102" s="78"/>
      <c r="AL102" s="78"/>
      <c r="AM102" s="78"/>
      <c r="AN102" s="78"/>
      <c r="AO102" s="78"/>
      <c r="AP102" s="78"/>
      <c r="AQ102" s="78"/>
      <c r="AR102" s="78"/>
      <c r="AS102" s="78"/>
      <c r="AT102" s="78"/>
      <c r="AU102" s="78"/>
    </row>
    <row r="104" spans="37:47" x14ac:dyDescent="0.25">
      <c r="AK104" s="78"/>
      <c r="AL104" s="78"/>
      <c r="AM104" s="78"/>
      <c r="AN104" s="78"/>
      <c r="AO104" s="78"/>
      <c r="AP104" s="78"/>
      <c r="AQ104" s="78"/>
      <c r="AR104" s="78"/>
      <c r="AS104" s="78"/>
      <c r="AT104" s="78"/>
      <c r="AU104" s="78"/>
    </row>
    <row r="106" spans="37:47" x14ac:dyDescent="0.25">
      <c r="AK106" s="78"/>
      <c r="AL106" s="78"/>
      <c r="AM106" s="78"/>
      <c r="AN106" s="78"/>
      <c r="AO106" s="78"/>
      <c r="AP106" s="78"/>
      <c r="AQ106" s="78"/>
      <c r="AR106" s="78"/>
      <c r="AS106" s="78"/>
      <c r="AT106" s="78"/>
      <c r="AU106" s="78"/>
    </row>
    <row r="108" spans="37:47" x14ac:dyDescent="0.25">
      <c r="AK108" s="78"/>
      <c r="AL108" s="78"/>
      <c r="AM108" s="78"/>
      <c r="AN108" s="78"/>
      <c r="AO108" s="78"/>
      <c r="AP108" s="78"/>
      <c r="AQ108" s="78"/>
      <c r="AR108" s="78"/>
      <c r="AS108" s="78"/>
      <c r="AT108" s="78"/>
      <c r="AU108" s="78"/>
    </row>
    <row r="109" spans="37:47" x14ac:dyDescent="0.25">
      <c r="AK109" s="3">
        <v>76</v>
      </c>
    </row>
    <row r="110" spans="37:47" x14ac:dyDescent="0.25">
      <c r="AK110" s="78">
        <v>77</v>
      </c>
      <c r="AL110" s="78"/>
      <c r="AM110" s="78"/>
      <c r="AN110" s="78"/>
      <c r="AO110" s="78"/>
      <c r="AP110" s="78"/>
      <c r="AQ110" s="78"/>
      <c r="AR110" s="78"/>
      <c r="AS110" s="78"/>
      <c r="AT110" s="78"/>
      <c r="AU110" s="78"/>
    </row>
    <row r="111" spans="37:47" x14ac:dyDescent="0.25">
      <c r="AK111" s="3">
        <v>78</v>
      </c>
    </row>
  </sheetData>
  <sheetProtection algorithmName="SHA-512" hashValue="N3eNxaT/gxfz5wYj7W0o2xCFwgfMNFz+5JWj7MDKj0sh0e8wXz8OJxAJNAbO7rzULRycE2dj+r/EzNatE+Rqhg==" saltValue="1w+AdvlA4cHW9OOEOhn/Sg==" spinCount="100000" sheet="1" objects="1" scenarios="1"/>
  <protectedRanges>
    <protectedRange sqref="D12:J19 D21:J22 K12:O19 K21:O22 V12:X19 V21:X22 Z12:AA19 Z21:AA22 AE12:AL19 AE21:AL22" name="Intervalo1"/>
  </protectedRanges>
  <mergeCells count="23">
    <mergeCell ref="C24:D24"/>
    <mergeCell ref="J56:AI56"/>
    <mergeCell ref="H31:I31"/>
    <mergeCell ref="H44:I44"/>
    <mergeCell ref="C25:D25"/>
    <mergeCell ref="J29:AI29"/>
    <mergeCell ref="J30:AH30"/>
    <mergeCell ref="C26:D26"/>
    <mergeCell ref="C11:F11"/>
    <mergeCell ref="C20:F20"/>
    <mergeCell ref="K8:Y8"/>
    <mergeCell ref="K9:P9"/>
    <mergeCell ref="R9:S9"/>
    <mergeCell ref="AL9:AL10"/>
    <mergeCell ref="C5:E5"/>
    <mergeCell ref="C6:I6"/>
    <mergeCell ref="C7:E7"/>
    <mergeCell ref="H9:I9"/>
    <mergeCell ref="AE8:AH8"/>
    <mergeCell ref="AI8:AK8"/>
    <mergeCell ref="AE9:AF9"/>
    <mergeCell ref="AG9:AH9"/>
    <mergeCell ref="Z8:AD8"/>
  </mergeCells>
  <phoneticPr fontId="90" type="noConversion"/>
  <conditionalFormatting sqref="D12:J19 AE18:AL19 AE21:AL22">
    <cfRule type="containsBlanks" dxfId="152" priority="10">
      <formula>LEN(TRIM(D12))=0</formula>
    </cfRule>
  </conditionalFormatting>
  <conditionalFormatting sqref="D22:J22 E21:J21">
    <cfRule type="containsBlanks" dxfId="151" priority="9">
      <formula>LEN(TRIM(D21))=0</formula>
    </cfRule>
  </conditionalFormatting>
  <conditionalFormatting sqref="K12:O19 K21:O22 V12:X19 V21:X22 Z12:AA19 Z21:AA22">
    <cfRule type="containsBlanks" dxfId="150" priority="8">
      <formula>LEN(TRIM(K12))=0</formula>
    </cfRule>
  </conditionalFormatting>
  <conditionalFormatting sqref="D21">
    <cfRule type="containsBlanks" dxfId="149" priority="6">
      <formula>LEN(TRIM(D21))=0</formula>
    </cfRule>
  </conditionalFormatting>
  <conditionalFormatting sqref="AE12:AH16">
    <cfRule type="containsBlanks" dxfId="148" priority="5">
      <formula>LEN(TRIM(AE12))=0</formula>
    </cfRule>
  </conditionalFormatting>
  <conditionalFormatting sqref="AI12:AJ16">
    <cfRule type="containsBlanks" dxfId="147" priority="4">
      <formula>LEN(TRIM(AI12))=0</formula>
    </cfRule>
  </conditionalFormatting>
  <conditionalFormatting sqref="AK12:AK16">
    <cfRule type="containsBlanks" dxfId="146" priority="3">
      <formula>LEN(TRIM(AK12))=0</formula>
    </cfRule>
  </conditionalFormatting>
  <conditionalFormatting sqref="AL12:AL16">
    <cfRule type="containsBlanks" dxfId="145" priority="2">
      <formula>LEN(TRIM(AL12))=0</formula>
    </cfRule>
  </conditionalFormatting>
  <conditionalFormatting sqref="AE17:AL17">
    <cfRule type="containsBlanks" dxfId="144" priority="1">
      <formula>LEN(TRIM(AE17))=0</formula>
    </cfRule>
  </conditionalFormatting>
  <dataValidations disablePrompts="1" count="3">
    <dataValidation type="list" allowBlank="1" showInputMessage="1" showErrorMessage="1" sqref="AG12:AG19 AE21:AE22 AG21:AG22 AE12:AE19" xr:uid="{00000000-0002-0000-0400-000000000000}">
      <formula1>"01, 02, 03, 04, 05, 06, 07, 08, 09, 10, 11, 12"</formula1>
    </dataValidation>
    <dataValidation type="list" allowBlank="1" showInputMessage="1" showErrorMessage="1" sqref="AH12:AH19 AF21:AF22 AH21:AH22 AF12:AF19" xr:uid="{00000000-0002-0000-0400-000001000000}">
      <formula1>"2017, 2018, 2019, 2020, 2021, 2022"</formula1>
    </dataValidation>
    <dataValidation type="list" allowBlank="1" showInputMessage="1" showErrorMessage="1" sqref="J12:J19" xr:uid="{AADEDFB7-621E-490C-8E5F-F6FEDC746820}">
      <formula1>"15, 20"</formula1>
    </dataValidation>
  </dataValidations>
  <hyperlinks>
    <hyperlink ref="K2" location="'0.Ajuda'!A1" display="Ajuda" xr:uid="{00000000-0004-0000-0400-000000000000}"/>
    <hyperlink ref="M2" location="Home!A1" display="Home" xr:uid="{00000000-0004-0000-0400-000001000000}"/>
    <hyperlink ref="D2" location="'4. Medidas a) iii)'!A1" display="Sistemas Técnicos Instalados" xr:uid="{00000000-0004-0000-0400-000002000000}"/>
    <hyperlink ref="Q2" location="'11. Resumo e Forma de Financ.'!A1" display="Resumo da Operação" xr:uid="{00000000-0004-0000-0400-000003000000}"/>
    <hyperlink ref="O2" location="'AP.2. Quadro de Despesa'!A1" display="Quadro de Despesa" xr:uid="{00000000-0004-0000-0400-000004000000}"/>
  </hyperlinks>
  <pageMargins left="0.7" right="0.7" top="0.75" bottom="0.75" header="0.3" footer="0.3"/>
  <pageSetup paperSize="9" scale="21" fitToHeight="0" orientation="landscape" r:id="rId1"/>
  <ignoredErrors>
    <ignoredError sqref="T23" formula="1"/>
  </ignoredError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400-000002000000}">
          <x14:formula1>
            <xm:f>'AP.8. Fatores de conversão'!$M$2:$M$3</xm:f>
          </x14:formula1>
          <xm:sqref>E12:E19 E21:E22</xm:sqref>
        </x14:dataValidation>
        <x14:dataValidation type="list" allowBlank="1" showInputMessage="1" showErrorMessage="1" xr:uid="{00000000-0002-0000-0400-000003000000}">
          <x14:formula1>
            <xm:f>'Folha Base'!$C$5:$C$16</xm:f>
          </x14:formula1>
          <xm:sqref>AI21:AI22 AI12:AI19</xm:sqref>
        </x14:dataValidation>
        <x14:dataValidation type="list" allowBlank="1" showInputMessage="1" showErrorMessage="1" xr:uid="{00000000-0002-0000-0400-000004000000}">
          <x14:formula1>
            <xm:f>'Folha Base'!$E$5:$E$10</xm:f>
          </x14:formula1>
          <xm:sqref>AJ21:AJ22 AJ12:AJ19</xm:sqref>
        </x14:dataValidation>
        <x14:dataValidation type="list" allowBlank="1" showInputMessage="1" showErrorMessage="1" xr:uid="{00000000-0002-0000-0400-000005000000}">
          <x14:formula1>
            <xm:f>'Folha Base'!$G$5:$G$8</xm:f>
          </x14:formula1>
          <xm:sqref>AL21:AL22 AL12:AL19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D257"/>
  <sheetViews>
    <sheetView showGridLines="0" zoomScale="70" zoomScaleNormal="70" workbookViewId="0"/>
  </sheetViews>
  <sheetFormatPr defaultColWidth="9.140625" defaultRowHeight="15" x14ac:dyDescent="0.25"/>
  <cols>
    <col min="1" max="2" width="9.140625" style="3"/>
    <col min="3" max="3" width="11.5703125" style="1" customWidth="1"/>
    <col min="4" max="4" width="45.140625" style="3" customWidth="1"/>
    <col min="5" max="5" width="21.7109375" style="3" customWidth="1"/>
    <col min="6" max="6" width="62.28515625" style="3" customWidth="1"/>
    <col min="7" max="7" width="26.7109375" style="3" customWidth="1"/>
    <col min="8" max="8" width="26.85546875" style="3" customWidth="1"/>
    <col min="9" max="9" width="13.5703125" style="3" customWidth="1"/>
    <col min="10" max="10" width="24.28515625" style="3" customWidth="1"/>
    <col min="11" max="11" width="18.85546875" style="3" customWidth="1"/>
    <col min="12" max="12" width="19.140625" style="3" customWidth="1"/>
    <col min="13" max="14" width="24.140625" style="3" customWidth="1"/>
    <col min="15" max="15" width="18.28515625" style="3" customWidth="1"/>
    <col min="16" max="16" width="20.42578125" style="3" customWidth="1"/>
    <col min="17" max="17" width="16.85546875" style="3" customWidth="1"/>
    <col min="18" max="18" width="13.5703125" style="3" customWidth="1"/>
    <col min="19" max="19" width="15.85546875" style="3" customWidth="1"/>
    <col min="20" max="21" width="13.5703125" style="3" customWidth="1"/>
    <col min="22" max="23" width="16.28515625" style="3" customWidth="1"/>
    <col min="24" max="24" width="13.5703125" style="3" customWidth="1"/>
    <col min="25" max="25" width="18.28515625" style="3" customWidth="1"/>
    <col min="26" max="26" width="13.5703125" style="3" customWidth="1"/>
    <col min="27" max="27" width="17.7109375" style="3" customWidth="1"/>
    <col min="28" max="28" width="13.5703125" style="3" customWidth="1"/>
    <col min="29" max="29" width="17.140625" style="3" customWidth="1"/>
    <col min="30" max="32" width="13.5703125" style="3" customWidth="1"/>
    <col min="33" max="34" width="13.5703125" style="4" customWidth="1"/>
    <col min="35" max="35" width="21" style="3" customWidth="1"/>
    <col min="36" max="36" width="21" style="3" hidden="1" customWidth="1"/>
    <col min="37" max="38" width="21" style="3" customWidth="1"/>
    <col min="39" max="39" width="18.85546875" style="3" customWidth="1"/>
    <col min="40" max="44" width="13.5703125" style="3" customWidth="1"/>
    <col min="45" max="45" width="23.85546875" style="3" customWidth="1"/>
    <col min="46" max="46" width="22.42578125" style="3" hidden="1" customWidth="1"/>
    <col min="47" max="47" width="22.42578125" style="3" customWidth="1"/>
    <col min="48" max="48" width="18.42578125" style="3" customWidth="1"/>
    <col min="49" max="51" width="13.5703125" style="3" customWidth="1"/>
    <col min="52" max="52" width="25.7109375" style="3" customWidth="1"/>
    <col min="53" max="56" width="18.5703125" style="3" customWidth="1"/>
    <col min="57" max="60" width="11.28515625" style="3" customWidth="1"/>
    <col min="61" max="16384" width="9.140625" style="3"/>
  </cols>
  <sheetData>
    <row r="1" spans="2:55" ht="23.25" customHeight="1" x14ac:dyDescent="0.25">
      <c r="C1" s="3"/>
    </row>
    <row r="2" spans="2:55" ht="34.5" customHeight="1" x14ac:dyDescent="0.25">
      <c r="B2" s="880"/>
      <c r="C2" s="881"/>
      <c r="D2" s="882" t="s">
        <v>546</v>
      </c>
      <c r="F2" s="770"/>
      <c r="M2" s="867" t="s">
        <v>359</v>
      </c>
      <c r="O2" s="868" t="s">
        <v>562</v>
      </c>
      <c r="Q2" s="868" t="s">
        <v>535</v>
      </c>
      <c r="S2" s="868" t="s">
        <v>552</v>
      </c>
    </row>
    <row r="3" spans="2:55" ht="15.75" thickBot="1" x14ac:dyDescent="0.3">
      <c r="B3" s="634"/>
      <c r="D3" s="770"/>
      <c r="F3" s="770"/>
    </row>
    <row r="4" spans="2:55" x14ac:dyDescent="0.25">
      <c r="B4" s="56"/>
      <c r="C4" s="57"/>
      <c r="D4" s="7"/>
      <c r="E4" s="7"/>
      <c r="F4" s="7"/>
      <c r="G4" s="7"/>
      <c r="H4" s="7"/>
      <c r="I4" s="7"/>
      <c r="J4" s="7"/>
      <c r="K4" s="7"/>
      <c r="L4" s="7"/>
      <c r="M4" s="7"/>
      <c r="N4" s="7"/>
      <c r="O4" s="7"/>
      <c r="P4" s="7"/>
      <c r="Q4" s="7"/>
      <c r="R4" s="7"/>
      <c r="S4" s="7"/>
      <c r="T4" s="7"/>
      <c r="U4" s="7"/>
      <c r="V4" s="7"/>
      <c r="W4" s="7"/>
      <c r="X4" s="7"/>
      <c r="Y4" s="7"/>
      <c r="Z4" s="7"/>
      <c r="AA4" s="7"/>
      <c r="AB4" s="7"/>
      <c r="AC4" s="7"/>
      <c r="AD4" s="7"/>
      <c r="AE4" s="7"/>
      <c r="AF4" s="7"/>
      <c r="AG4" s="58"/>
      <c r="AH4" s="58"/>
      <c r="AI4" s="7"/>
      <c r="AJ4" s="7"/>
      <c r="AK4" s="7"/>
      <c r="AL4" s="7"/>
      <c r="AM4" s="7"/>
      <c r="AN4" s="7"/>
      <c r="AO4" s="7"/>
      <c r="AP4" s="7"/>
      <c r="AQ4" s="7"/>
      <c r="AR4" s="7"/>
      <c r="AS4" s="7"/>
      <c r="AT4" s="7"/>
      <c r="AU4" s="7"/>
      <c r="AV4" s="7"/>
      <c r="AW4" s="7"/>
      <c r="AX4" s="7"/>
      <c r="AY4" s="8"/>
    </row>
    <row r="5" spans="2:55" ht="21" x14ac:dyDescent="0.25">
      <c r="B5" s="15"/>
      <c r="C5" s="1624" t="s">
        <v>15</v>
      </c>
      <c r="D5" s="1624"/>
      <c r="E5" s="1624"/>
      <c r="F5" s="10"/>
      <c r="G5" s="701"/>
      <c r="H5" s="10"/>
      <c r="I5" s="420"/>
      <c r="J5" s="701"/>
      <c r="K5" s="420"/>
      <c r="L5" s="10"/>
      <c r="M5" s="11"/>
      <c r="N5" s="11"/>
      <c r="O5" s="11"/>
      <c r="P5" s="11"/>
      <c r="Q5" s="11"/>
      <c r="R5" s="11"/>
      <c r="S5" s="11"/>
      <c r="T5" s="11"/>
      <c r="U5" s="11"/>
      <c r="V5" s="11"/>
      <c r="W5" s="11"/>
      <c r="X5" s="11"/>
      <c r="Y5" s="11"/>
      <c r="Z5" s="11"/>
      <c r="AA5" s="11"/>
      <c r="AB5" s="11"/>
      <c r="AC5" s="11"/>
      <c r="AD5" s="11"/>
      <c r="AE5" s="11"/>
      <c r="AF5" s="11"/>
      <c r="AG5" s="11"/>
      <c r="AH5" s="11"/>
      <c r="AI5" s="11"/>
      <c r="AJ5" s="11"/>
      <c r="AK5" s="11"/>
      <c r="AL5" s="11"/>
      <c r="AY5" s="12"/>
    </row>
    <row r="6" spans="2:55" ht="50.25" customHeight="1" x14ac:dyDescent="0.25">
      <c r="B6" s="15"/>
      <c r="C6" s="1625" t="s">
        <v>243</v>
      </c>
      <c r="D6" s="1625"/>
      <c r="E6" s="1625"/>
      <c r="F6" s="1625"/>
      <c r="G6" s="1625"/>
      <c r="H6" s="1625"/>
      <c r="I6" s="1625"/>
      <c r="J6" s="1625"/>
      <c r="K6" s="1625"/>
      <c r="L6" s="1625"/>
      <c r="M6" s="11"/>
      <c r="N6" s="11"/>
      <c r="O6" s="11"/>
      <c r="P6" s="11"/>
      <c r="Q6" s="11"/>
      <c r="R6" s="11"/>
      <c r="S6" s="11"/>
      <c r="T6" s="11"/>
      <c r="U6" s="11"/>
      <c r="V6" s="11"/>
      <c r="W6" s="11"/>
      <c r="X6" s="11"/>
      <c r="Y6" s="11"/>
      <c r="Z6" s="11"/>
      <c r="AA6" s="11"/>
      <c r="AB6" s="11"/>
      <c r="AC6" s="11"/>
      <c r="AD6" s="11"/>
      <c r="AE6" s="11"/>
      <c r="AF6" s="11"/>
      <c r="AG6" s="36"/>
      <c r="AH6" s="36"/>
      <c r="AI6" s="11"/>
      <c r="AJ6" s="11"/>
      <c r="AK6" s="11"/>
      <c r="AL6" s="11"/>
      <c r="AM6" s="11"/>
      <c r="AY6" s="12"/>
    </row>
    <row r="7" spans="2:55" ht="38.25" customHeight="1" thickBot="1" x14ac:dyDescent="0.3">
      <c r="B7" s="15"/>
      <c r="C7" s="1626" t="s">
        <v>17</v>
      </c>
      <c r="D7" s="1626"/>
      <c r="E7" s="1626"/>
      <c r="F7" s="59"/>
      <c r="G7" s="702"/>
      <c r="H7" s="59"/>
      <c r="I7" s="702"/>
      <c r="J7" s="421"/>
      <c r="K7" s="1447"/>
      <c r="L7" s="11"/>
      <c r="M7" s="11"/>
      <c r="N7" s="11"/>
      <c r="O7" s="11"/>
      <c r="P7" s="11"/>
      <c r="Q7" s="11"/>
      <c r="R7" s="11"/>
      <c r="AF7" s="4"/>
      <c r="AH7" s="3"/>
      <c r="AY7" s="12"/>
      <c r="AZ7" s="11"/>
      <c r="BA7" s="11"/>
      <c r="BB7" s="11"/>
      <c r="BC7" s="11"/>
    </row>
    <row r="8" spans="2:55" s="64" customFormat="1" ht="15" customHeight="1" thickBot="1" x14ac:dyDescent="0.3">
      <c r="B8" s="60"/>
      <c r="C8" s="61"/>
      <c r="D8" s="62"/>
      <c r="E8" s="62"/>
      <c r="F8" s="62"/>
      <c r="G8" s="62"/>
      <c r="H8" s="62"/>
      <c r="I8" s="62"/>
      <c r="J8" s="62"/>
      <c r="K8" s="1609" t="s">
        <v>651</v>
      </c>
      <c r="L8" s="1610"/>
      <c r="M8" s="1610"/>
      <c r="N8" s="1610"/>
      <c r="O8" s="1610"/>
      <c r="P8" s="1610"/>
      <c r="Q8" s="1610"/>
      <c r="R8" s="1610"/>
      <c r="S8" s="1610"/>
      <c r="T8" s="1610"/>
      <c r="U8" s="1610"/>
      <c r="V8" s="1610"/>
      <c r="W8" s="1610"/>
      <c r="X8" s="1610"/>
      <c r="Y8" s="1611"/>
      <c r="Z8" s="1603" t="s">
        <v>0</v>
      </c>
      <c r="AA8" s="1604"/>
      <c r="AB8" s="1604"/>
      <c r="AC8" s="1604"/>
      <c r="AD8" s="1605"/>
      <c r="AE8" s="1594" t="s">
        <v>505</v>
      </c>
      <c r="AF8" s="1595"/>
      <c r="AG8" s="1595"/>
      <c r="AH8" s="1596"/>
      <c r="AI8" s="1600" t="s">
        <v>506</v>
      </c>
      <c r="AJ8" s="1601"/>
      <c r="AK8" s="1602"/>
      <c r="AL8" s="1120" t="s">
        <v>520</v>
      </c>
      <c r="AM8" s="3"/>
      <c r="AN8" s="3"/>
      <c r="AQ8" s="62"/>
      <c r="AR8" s="62"/>
      <c r="AS8" s="62"/>
      <c r="AT8" s="62"/>
      <c r="AU8" s="62"/>
      <c r="AY8" s="63"/>
      <c r="AZ8" s="62"/>
    </row>
    <row r="9" spans="2:55" s="78" customFormat="1" ht="48.75" thickBot="1" x14ac:dyDescent="0.3">
      <c r="B9" s="65"/>
      <c r="C9" s="66"/>
      <c r="D9" s="67"/>
      <c r="E9" s="67"/>
      <c r="F9" s="67"/>
      <c r="G9" s="68" t="s">
        <v>406</v>
      </c>
      <c r="H9" s="209" t="s">
        <v>407</v>
      </c>
      <c r="I9" s="1448" t="s">
        <v>677</v>
      </c>
      <c r="J9" s="1424" t="s">
        <v>299</v>
      </c>
      <c r="K9" s="1606" t="s">
        <v>95</v>
      </c>
      <c r="L9" s="1607"/>
      <c r="M9" s="1607"/>
      <c r="N9" s="1607"/>
      <c r="O9" s="1607"/>
      <c r="P9" s="1607"/>
      <c r="Q9" s="71" t="s">
        <v>57</v>
      </c>
      <c r="R9" s="1608" t="s">
        <v>2</v>
      </c>
      <c r="S9" s="1608"/>
      <c r="T9" s="1389" t="s">
        <v>650</v>
      </c>
      <c r="U9" s="72" t="s">
        <v>97</v>
      </c>
      <c r="V9" s="73" t="s">
        <v>98</v>
      </c>
      <c r="W9" s="74" t="s">
        <v>58</v>
      </c>
      <c r="X9" s="75" t="s">
        <v>102</v>
      </c>
      <c r="Y9" s="76" t="s">
        <v>103</v>
      </c>
      <c r="Z9" s="77" t="s">
        <v>109</v>
      </c>
      <c r="AA9" s="74" t="s">
        <v>67</v>
      </c>
      <c r="AB9" s="72" t="s">
        <v>245</v>
      </c>
      <c r="AC9" s="423" t="s">
        <v>272</v>
      </c>
      <c r="AD9" s="76" t="s">
        <v>1</v>
      </c>
      <c r="AE9" s="1597" t="s">
        <v>451</v>
      </c>
      <c r="AF9" s="1598"/>
      <c r="AG9" s="1598" t="s">
        <v>452</v>
      </c>
      <c r="AH9" s="1599"/>
      <c r="AI9" s="1131" t="s">
        <v>644</v>
      </c>
      <c r="AJ9" s="1132"/>
      <c r="AK9" s="1133" t="s">
        <v>522</v>
      </c>
      <c r="AL9" s="1579" t="s">
        <v>521</v>
      </c>
      <c r="AW9" s="67"/>
      <c r="AY9" s="63"/>
      <c r="BA9" s="67"/>
      <c r="BB9" s="67"/>
    </row>
    <row r="10" spans="2:55" s="78" customFormat="1" ht="63" customHeight="1" thickBot="1" x14ac:dyDescent="0.3">
      <c r="B10" s="65"/>
      <c r="C10" s="147" t="s">
        <v>9</v>
      </c>
      <c r="D10" s="148" t="s">
        <v>10</v>
      </c>
      <c r="E10" s="149" t="s">
        <v>293</v>
      </c>
      <c r="F10" s="148" t="s">
        <v>675</v>
      </c>
      <c r="G10" s="150" t="s">
        <v>65</v>
      </c>
      <c r="H10" s="150" t="s">
        <v>65</v>
      </c>
      <c r="I10" s="150" t="s">
        <v>673</v>
      </c>
      <c r="J10" s="1423" t="s">
        <v>63</v>
      </c>
      <c r="K10" s="152" t="str">
        <f>'1. Identificação Ben. Oper.'!D44</f>
        <v>Energia Elétrica</v>
      </c>
      <c r="L10" s="153" t="str">
        <f>'1. Identificação Ben. Oper.'!E44</f>
        <v>Gás Natural</v>
      </c>
      <c r="M10" s="153" t="str">
        <f>'1. Identificação Ben. Oper.'!F44</f>
        <v/>
      </c>
      <c r="N10" s="153" t="str">
        <f>'1. Identificação Ben. Oper.'!G44</f>
        <v/>
      </c>
      <c r="O10" s="153" t="str">
        <f>'1. Identificação Ben. Oper.'!H44</f>
        <v/>
      </c>
      <c r="P10" s="153" t="s">
        <v>45</v>
      </c>
      <c r="Q10" s="154" t="s">
        <v>4</v>
      </c>
      <c r="R10" s="154" t="s">
        <v>96</v>
      </c>
      <c r="S10" s="154" t="s">
        <v>3</v>
      </c>
      <c r="T10" s="154" t="s">
        <v>5</v>
      </c>
      <c r="U10" s="154" t="s">
        <v>6</v>
      </c>
      <c r="V10" s="150" t="s">
        <v>4</v>
      </c>
      <c r="W10" s="150" t="s">
        <v>55</v>
      </c>
      <c r="X10" s="155" t="s">
        <v>101</v>
      </c>
      <c r="Y10" s="156" t="s">
        <v>59</v>
      </c>
      <c r="Z10" s="157" t="s">
        <v>55</v>
      </c>
      <c r="AA10" s="158" t="s">
        <v>55</v>
      </c>
      <c r="AB10" s="154" t="s">
        <v>55</v>
      </c>
      <c r="AC10" s="154" t="s">
        <v>55</v>
      </c>
      <c r="AD10" s="156" t="s">
        <v>63</v>
      </c>
      <c r="AE10" s="1131" t="s">
        <v>453</v>
      </c>
      <c r="AF10" s="1134" t="s">
        <v>264</v>
      </c>
      <c r="AG10" s="1134" t="s">
        <v>453</v>
      </c>
      <c r="AH10" s="1133" t="s">
        <v>264</v>
      </c>
      <c r="AI10" s="1135" t="s">
        <v>643</v>
      </c>
      <c r="AJ10" s="1136"/>
      <c r="AK10" s="1137" t="s">
        <v>533</v>
      </c>
      <c r="AL10" s="1580"/>
      <c r="AW10" s="67"/>
      <c r="AY10" s="63"/>
      <c r="BA10" s="67"/>
      <c r="BB10" s="67"/>
    </row>
    <row r="11" spans="2:55" s="78" customFormat="1" ht="33.75" customHeight="1" x14ac:dyDescent="0.25">
      <c r="B11" s="65"/>
      <c r="C11" s="1629" t="s">
        <v>404</v>
      </c>
      <c r="D11" s="1630"/>
      <c r="E11" s="1630"/>
      <c r="F11" s="1630"/>
      <c r="G11" s="159"/>
      <c r="H11" s="159"/>
      <c r="I11" s="159"/>
      <c r="J11" s="161"/>
      <c r="K11" s="160"/>
      <c r="L11" s="159"/>
      <c r="M11" s="159"/>
      <c r="N11" s="159"/>
      <c r="O11" s="159"/>
      <c r="P11" s="159"/>
      <c r="Q11" s="159"/>
      <c r="R11" s="159"/>
      <c r="S11" s="159"/>
      <c r="T11" s="159"/>
      <c r="U11" s="159"/>
      <c r="V11" s="159"/>
      <c r="W11" s="159"/>
      <c r="X11" s="159"/>
      <c r="Y11" s="161"/>
      <c r="Z11" s="160"/>
      <c r="AA11" s="159"/>
      <c r="AB11" s="159"/>
      <c r="AC11" s="159"/>
      <c r="AD11" s="161"/>
      <c r="AE11" s="1113"/>
      <c r="AF11" s="1114"/>
      <c r="AG11" s="1115"/>
      <c r="AH11" s="1116"/>
      <c r="AI11" s="1117"/>
      <c r="AJ11" s="1118"/>
      <c r="AK11" s="1119"/>
      <c r="AL11" s="1121"/>
      <c r="AW11" s="39"/>
      <c r="AY11" s="63"/>
      <c r="BA11" s="67"/>
      <c r="BB11" s="67"/>
    </row>
    <row r="12" spans="2:55" ht="30" customHeight="1" x14ac:dyDescent="0.25">
      <c r="B12" s="15"/>
      <c r="C12" s="79">
        <v>1</v>
      </c>
      <c r="D12" s="279"/>
      <c r="E12" s="276"/>
      <c r="F12" s="476"/>
      <c r="G12" s="1452">
        <f>(G49+H49)*I29/1000</f>
        <v>0</v>
      </c>
      <c r="H12" s="1452">
        <f>K49*L49/1000</f>
        <v>0</v>
      </c>
      <c r="I12" s="81">
        <f>L49</f>
        <v>0</v>
      </c>
      <c r="J12" s="86" t="str">
        <f>IF(D12="","",'AP.7. Valores-Padrão'!$G$19)</f>
        <v/>
      </c>
      <c r="K12" s="779"/>
      <c r="L12" s="780"/>
      <c r="M12" s="780"/>
      <c r="N12" s="780"/>
      <c r="O12" s="780"/>
      <c r="P12" s="81">
        <f>SUM(K12:O12)</f>
        <v>0</v>
      </c>
      <c r="Q12" s="82">
        <f>+SUMPRODUCT('1. Identificação Ben. Oper.'!$D$50:$H$50,K12:O12)</f>
        <v>0</v>
      </c>
      <c r="R12" s="84">
        <f>+VLOOKUP($K$10,'AP.8. Fatores de conversão'!$A$5:$I$13,3,FALSE)*K12+VLOOKUP($L$10,'AP.8. Fatores de conversão'!$A$5:$I$13,3,FALSE)*L12+VLOOKUP($M$10,'AP.8. Fatores de conversão'!$A$5:$I$13,3,FALSE)*M12+VLOOKUP($N$10,'AP.8. Fatores de conversão'!$A$5:$I$13,3,FALSE)*N12+VLOOKUP($O$10,'AP.8. Fatores de conversão'!$A$5:$I$13,3,FALSE)*O12</f>
        <v>0</v>
      </c>
      <c r="S12" s="84">
        <f>+VLOOKUP($K$10,'AP.8. Fatores de conversão'!$A$5:$I$13,6,FALSE)*K12+VLOOKUP($L$10,'AP.8. Fatores de conversão'!$A$5:$I$13,6,FALSE)*L12+VLOOKUP($M$10,'AP.8. Fatores de conversão'!$A$5:$I$13,6,FALSE)*M12+VLOOKUP($N$10,'AP.8. Fatores de conversão'!$A$5:$I$13,6,FALSE)*N12+VLOOKUP($O$10,'AP.8. Fatores de conversão'!$A$5:$I$13,6,FALSE)*O12</f>
        <v>0</v>
      </c>
      <c r="T12" s="83">
        <f>IF('1. Identificação Ben. Oper.'!$D$48=0,0,S12/'1. Identificação Ben. Oper.'!$D$48)</f>
        <v>0</v>
      </c>
      <c r="U12" s="84">
        <f>(VLOOKUP($K$10,'AP.8. Fatores de conversão'!$A$5:$I$13,9,FALSE)*K12+VLOOKUP($L$10,'AP.8. Fatores de conversão'!$A$5:$I$13,9,FALSE)*L12+VLOOKUP($M$10,'AP.8. Fatores de conversão'!$A$5:$I$13,9,FALSE)*M12+VLOOKUP($N$10,'AP.8. Fatores de conversão'!$A$5:$I$13,9,FALSE)*N12+VLOOKUP($O$10,'AP.8. Fatores de conversão'!$A$5:$I$13,9,FALSE)*O12)/1000</f>
        <v>0</v>
      </c>
      <c r="V12" s="275"/>
      <c r="W12" s="275"/>
      <c r="X12" s="365"/>
      <c r="Y12" s="85">
        <f t="shared" ref="Y12:Y17" si="0">IF(OR(W12="",W12=0),0,IF(OR(X12="",X12=0),0,J12+1))</f>
        <v>0</v>
      </c>
      <c r="Z12" s="778"/>
      <c r="AA12" s="275"/>
      <c r="AB12" s="82">
        <f t="shared" ref="AB12:AB17" si="1">IF(Z12=0,0,IF(AC12=0,Z12+AA12,Z12+AA12-AC12))</f>
        <v>0</v>
      </c>
      <c r="AC12" s="308">
        <v>0</v>
      </c>
      <c r="AD12" s="86">
        <f t="shared" ref="AD12:AD18" si="2">IF(Q12=0,0,(Z12+AA12)/Q12)</f>
        <v>0</v>
      </c>
      <c r="AE12" s="1289"/>
      <c r="AF12" s="1290"/>
      <c r="AG12" s="1290"/>
      <c r="AH12" s="1291"/>
      <c r="AI12" s="1292"/>
      <c r="AJ12" s="1293"/>
      <c r="AK12" s="1294"/>
      <c r="AL12" s="1295"/>
      <c r="AM12" s="1213" t="str">
        <f t="shared" ref="AM12:AM17" si="3">IF(D12="","",IF(OR(AE12="",AF12="",AG12="",AH12=""),"  P.f. preencha o período de execução da medida",""))</f>
        <v/>
      </c>
      <c r="AW12" s="11"/>
      <c r="AY12" s="12"/>
      <c r="BA12" s="67"/>
      <c r="BB12" s="11"/>
    </row>
    <row r="13" spans="2:55" ht="30" customHeight="1" x14ac:dyDescent="0.25">
      <c r="B13" s="15"/>
      <c r="C13" s="79">
        <v>2</v>
      </c>
      <c r="D13" s="279"/>
      <c r="E13" s="276"/>
      <c r="F13" s="476"/>
      <c r="G13" s="1452">
        <f>(G75+H75)*I75/1000</f>
        <v>0</v>
      </c>
      <c r="H13" s="1452">
        <f>K75*L75/1000</f>
        <v>0</v>
      </c>
      <c r="I13" s="81">
        <f>L75</f>
        <v>0</v>
      </c>
      <c r="J13" s="86" t="str">
        <f>IF(D13="","",'AP.7. Valores-Padrão'!$G$19)</f>
        <v/>
      </c>
      <c r="K13" s="779"/>
      <c r="L13" s="780"/>
      <c r="M13" s="780"/>
      <c r="N13" s="780"/>
      <c r="O13" s="780"/>
      <c r="P13" s="81">
        <f t="shared" ref="P13:P16" si="4">SUM(K13:O13)</f>
        <v>0</v>
      </c>
      <c r="Q13" s="82">
        <f>+SUMPRODUCT('1. Identificação Ben. Oper.'!$D$50:$H$50,K13:O13)</f>
        <v>0</v>
      </c>
      <c r="R13" s="84">
        <f>+VLOOKUP($K$10,'AP.8. Fatores de conversão'!$A$5:$I$13,3,FALSE)*K13+VLOOKUP($L$10,'AP.8. Fatores de conversão'!$A$5:$I$13,3,FALSE)*L13+VLOOKUP($M$10,'AP.8. Fatores de conversão'!$A$5:$I$13,3,FALSE)*M13+VLOOKUP($N$10,'AP.8. Fatores de conversão'!$A$5:$I$13,3,FALSE)*N13+VLOOKUP($O$10,'AP.8. Fatores de conversão'!$A$5:$I$13,3,FALSE)*O13</f>
        <v>0</v>
      </c>
      <c r="S13" s="84">
        <f>+VLOOKUP($K$10,'AP.8. Fatores de conversão'!$A$5:$I$13,6,FALSE)*K13+VLOOKUP($L$10,'AP.8. Fatores de conversão'!$A$5:$I$13,6,FALSE)*L13+VLOOKUP($M$10,'AP.8. Fatores de conversão'!$A$5:$I$13,6,FALSE)*M13+VLOOKUP($N$10,'AP.8. Fatores de conversão'!$A$5:$I$13,6,FALSE)*N13+VLOOKUP($O$10,'AP.8. Fatores de conversão'!$A$5:$I$13,6,FALSE)*O13</f>
        <v>0</v>
      </c>
      <c r="T13" s="83">
        <f>IF('1. Identificação Ben. Oper.'!$D$48=0,0,S13/'1. Identificação Ben. Oper.'!$D$48)</f>
        <v>0</v>
      </c>
      <c r="U13" s="84">
        <f>(VLOOKUP($K$10,'AP.8. Fatores de conversão'!$A$5:$I$13,9,FALSE)*K13+VLOOKUP($L$10,'AP.8. Fatores de conversão'!$A$5:$I$13,9,FALSE)*L13+VLOOKUP($M$10,'AP.8. Fatores de conversão'!$A$5:$I$13,9,FALSE)*M13+VLOOKUP($N$10,'AP.8. Fatores de conversão'!$A$5:$I$13,9,FALSE)*N13+VLOOKUP($O$10,'AP.8. Fatores de conversão'!$A$5:$I$13,9,FALSE)*O13)/1000</f>
        <v>0</v>
      </c>
      <c r="V13" s="275"/>
      <c r="W13" s="275"/>
      <c r="X13" s="365"/>
      <c r="Y13" s="85">
        <f t="shared" si="0"/>
        <v>0</v>
      </c>
      <c r="Z13" s="778"/>
      <c r="AA13" s="275"/>
      <c r="AB13" s="82">
        <f t="shared" si="1"/>
        <v>0</v>
      </c>
      <c r="AC13" s="308">
        <v>0</v>
      </c>
      <c r="AD13" s="86">
        <f t="shared" si="2"/>
        <v>0</v>
      </c>
      <c r="AE13" s="1289"/>
      <c r="AF13" s="1290"/>
      <c r="AG13" s="1290"/>
      <c r="AH13" s="1291"/>
      <c r="AI13" s="1292"/>
      <c r="AJ13" s="1293"/>
      <c r="AK13" s="1294"/>
      <c r="AL13" s="1295"/>
      <c r="AM13" s="1213" t="str">
        <f t="shared" si="3"/>
        <v/>
      </c>
      <c r="AW13" s="11"/>
      <c r="AY13" s="12"/>
      <c r="BA13" s="67"/>
      <c r="BB13" s="11"/>
    </row>
    <row r="14" spans="2:55" ht="30" customHeight="1" x14ac:dyDescent="0.25">
      <c r="B14" s="15"/>
      <c r="C14" s="79">
        <v>3</v>
      </c>
      <c r="D14" s="279"/>
      <c r="E14" s="276"/>
      <c r="F14" s="476"/>
      <c r="G14" s="1452">
        <f>(G101+H101)*I101/1000</f>
        <v>0</v>
      </c>
      <c r="H14" s="1452">
        <f>K101*L101/1000</f>
        <v>0</v>
      </c>
      <c r="I14" s="81">
        <f>L101</f>
        <v>0</v>
      </c>
      <c r="J14" s="86" t="str">
        <f>IF(D14="","",'AP.7. Valores-Padrão'!$G$19)</f>
        <v/>
      </c>
      <c r="K14" s="779"/>
      <c r="L14" s="780"/>
      <c r="M14" s="780"/>
      <c r="N14" s="780"/>
      <c r="O14" s="780"/>
      <c r="P14" s="81">
        <f t="shared" si="4"/>
        <v>0</v>
      </c>
      <c r="Q14" s="82">
        <f>+SUMPRODUCT('1. Identificação Ben. Oper.'!$D$50:$H$50,K14:O14)</f>
        <v>0</v>
      </c>
      <c r="R14" s="84">
        <f>+VLOOKUP($K$10,'AP.8. Fatores de conversão'!$A$5:$I$13,3,FALSE)*K14+VLOOKUP($L$10,'AP.8. Fatores de conversão'!$A$5:$I$13,3,FALSE)*L14+VLOOKUP($M$10,'AP.8. Fatores de conversão'!$A$5:$I$13,3,FALSE)*M14+VLOOKUP($N$10,'AP.8. Fatores de conversão'!$A$5:$I$13,3,FALSE)*N14+VLOOKUP($O$10,'AP.8. Fatores de conversão'!$A$5:$I$13,3,FALSE)*O14</f>
        <v>0</v>
      </c>
      <c r="S14" s="84">
        <f>+VLOOKUP($K$10,'AP.8. Fatores de conversão'!$A$5:$I$13,6,FALSE)*K14+VLOOKUP($L$10,'AP.8. Fatores de conversão'!$A$5:$I$13,6,FALSE)*L14+VLOOKUP($M$10,'AP.8. Fatores de conversão'!$A$5:$I$13,6,FALSE)*M14+VLOOKUP($N$10,'AP.8. Fatores de conversão'!$A$5:$I$13,6,FALSE)*N14+VLOOKUP($O$10,'AP.8. Fatores de conversão'!$A$5:$I$13,6,FALSE)*O14</f>
        <v>0</v>
      </c>
      <c r="T14" s="83">
        <f>IF('1. Identificação Ben. Oper.'!$D$48=0,0,S14/'1. Identificação Ben. Oper.'!$D$48)</f>
        <v>0</v>
      </c>
      <c r="U14" s="84">
        <f>(VLOOKUP($K$10,'AP.8. Fatores de conversão'!$A$5:$I$13,9,FALSE)*K14+VLOOKUP($L$10,'AP.8. Fatores de conversão'!$A$5:$I$13,9,FALSE)*L14+VLOOKUP($M$10,'AP.8. Fatores de conversão'!$A$5:$I$13,9,FALSE)*M14+VLOOKUP($N$10,'AP.8. Fatores de conversão'!$A$5:$I$13,9,FALSE)*N14+VLOOKUP($O$10,'AP.8. Fatores de conversão'!$A$5:$I$13,9,FALSE)*O14)/1000</f>
        <v>0</v>
      </c>
      <c r="V14" s="275"/>
      <c r="W14" s="275"/>
      <c r="X14" s="365"/>
      <c r="Y14" s="85">
        <f t="shared" si="0"/>
        <v>0</v>
      </c>
      <c r="Z14" s="778"/>
      <c r="AA14" s="275"/>
      <c r="AB14" s="82">
        <f t="shared" si="1"/>
        <v>0</v>
      </c>
      <c r="AC14" s="308">
        <v>0</v>
      </c>
      <c r="AD14" s="86">
        <f t="shared" si="2"/>
        <v>0</v>
      </c>
      <c r="AE14" s="1289"/>
      <c r="AF14" s="1290"/>
      <c r="AG14" s="1290"/>
      <c r="AH14" s="1291"/>
      <c r="AI14" s="1292"/>
      <c r="AJ14" s="1293"/>
      <c r="AK14" s="1294"/>
      <c r="AL14" s="1295"/>
      <c r="AM14" s="1213" t="str">
        <f t="shared" si="3"/>
        <v/>
      </c>
      <c r="AW14" s="11"/>
      <c r="AY14" s="12"/>
      <c r="BA14" s="67"/>
      <c r="BB14" s="11"/>
    </row>
    <row r="15" spans="2:55" ht="30" customHeight="1" x14ac:dyDescent="0.25">
      <c r="B15" s="15"/>
      <c r="C15" s="79">
        <v>4</v>
      </c>
      <c r="D15" s="279"/>
      <c r="E15" s="276"/>
      <c r="F15" s="476"/>
      <c r="G15" s="1452">
        <f>(G127+H127)*I127/1000</f>
        <v>0</v>
      </c>
      <c r="H15" s="1452">
        <f>K127*L127/1000</f>
        <v>0</v>
      </c>
      <c r="I15" s="81">
        <f>L127</f>
        <v>0</v>
      </c>
      <c r="J15" s="86" t="str">
        <f>IF(D15="","",'AP.7. Valores-Padrão'!$G$19)</f>
        <v/>
      </c>
      <c r="K15" s="779"/>
      <c r="L15" s="780"/>
      <c r="M15" s="780"/>
      <c r="N15" s="780"/>
      <c r="O15" s="780"/>
      <c r="P15" s="81">
        <f t="shared" si="4"/>
        <v>0</v>
      </c>
      <c r="Q15" s="82">
        <f>+SUMPRODUCT('1. Identificação Ben. Oper.'!$D$50:$H$50,K15:O15)</f>
        <v>0</v>
      </c>
      <c r="R15" s="84">
        <f>+VLOOKUP($K$10,'AP.8. Fatores de conversão'!$A$5:$I$13,3,FALSE)*K15+VLOOKUP($L$10,'AP.8. Fatores de conversão'!$A$5:$I$13,3,FALSE)*L15+VLOOKUP($M$10,'AP.8. Fatores de conversão'!$A$5:$I$13,3,FALSE)*M15+VLOOKUP($N$10,'AP.8. Fatores de conversão'!$A$5:$I$13,3,FALSE)*N15+VLOOKUP($O$10,'AP.8. Fatores de conversão'!$A$5:$I$13,3,FALSE)*O15</f>
        <v>0</v>
      </c>
      <c r="S15" s="84">
        <f>+VLOOKUP($K$10,'AP.8. Fatores de conversão'!$A$5:$I$13,6,FALSE)*K15+VLOOKUP($L$10,'AP.8. Fatores de conversão'!$A$5:$I$13,6,FALSE)*L15+VLOOKUP($M$10,'AP.8. Fatores de conversão'!$A$5:$I$13,6,FALSE)*M15+VLOOKUP($N$10,'AP.8. Fatores de conversão'!$A$5:$I$13,6,FALSE)*N15+VLOOKUP($O$10,'AP.8. Fatores de conversão'!$A$5:$I$13,6,FALSE)*O15</f>
        <v>0</v>
      </c>
      <c r="T15" s="83">
        <f>IF('1. Identificação Ben. Oper.'!$D$48=0,0,S15/'1. Identificação Ben. Oper.'!$D$48)</f>
        <v>0</v>
      </c>
      <c r="U15" s="84">
        <f>(VLOOKUP($K$10,'AP.8. Fatores de conversão'!$A$5:$I$13,9,FALSE)*K15+VLOOKUP($L$10,'AP.8. Fatores de conversão'!$A$5:$I$13,9,FALSE)*L15+VLOOKUP($M$10,'AP.8. Fatores de conversão'!$A$5:$I$13,9,FALSE)*M15+VLOOKUP($N$10,'AP.8. Fatores de conversão'!$A$5:$I$13,9,FALSE)*N15+VLOOKUP($O$10,'AP.8. Fatores de conversão'!$A$5:$I$13,9,FALSE)*O15)/1000</f>
        <v>0</v>
      </c>
      <c r="V15" s="275"/>
      <c r="W15" s="275"/>
      <c r="X15" s="365"/>
      <c r="Y15" s="85">
        <f t="shared" si="0"/>
        <v>0</v>
      </c>
      <c r="Z15" s="778"/>
      <c r="AA15" s="275"/>
      <c r="AB15" s="82">
        <f t="shared" si="1"/>
        <v>0</v>
      </c>
      <c r="AC15" s="308">
        <v>0</v>
      </c>
      <c r="AD15" s="86">
        <f t="shared" si="2"/>
        <v>0</v>
      </c>
      <c r="AE15" s="1289"/>
      <c r="AF15" s="1290"/>
      <c r="AG15" s="1290"/>
      <c r="AH15" s="1291"/>
      <c r="AI15" s="1292"/>
      <c r="AJ15" s="1293"/>
      <c r="AK15" s="1294"/>
      <c r="AL15" s="1295"/>
      <c r="AM15" s="1213" t="str">
        <f t="shared" si="3"/>
        <v/>
      </c>
      <c r="AW15" s="11"/>
      <c r="AY15" s="12"/>
      <c r="BA15" s="67"/>
      <c r="BB15" s="11"/>
    </row>
    <row r="16" spans="2:55" ht="30" customHeight="1" x14ac:dyDescent="0.25">
      <c r="B16" s="15"/>
      <c r="C16" s="79">
        <v>5</v>
      </c>
      <c r="D16" s="279"/>
      <c r="E16" s="276"/>
      <c r="F16" s="476"/>
      <c r="G16" s="1452">
        <f>(G127+H127)*I127/1000</f>
        <v>0</v>
      </c>
      <c r="H16" s="1452">
        <f>K127*L127/1000</f>
        <v>0</v>
      </c>
      <c r="I16" s="81">
        <f>L127</f>
        <v>0</v>
      </c>
      <c r="J16" s="86" t="str">
        <f>IF(D16="","",'AP.7. Valores-Padrão'!$G$19)</f>
        <v/>
      </c>
      <c r="K16" s="779"/>
      <c r="L16" s="780"/>
      <c r="M16" s="780"/>
      <c r="N16" s="780"/>
      <c r="O16" s="780"/>
      <c r="P16" s="81">
        <f t="shared" si="4"/>
        <v>0</v>
      </c>
      <c r="Q16" s="82">
        <f>+SUMPRODUCT('1. Identificação Ben. Oper.'!$D$50:$H$50,K16:O16)</f>
        <v>0</v>
      </c>
      <c r="R16" s="84">
        <f>+VLOOKUP($K$10,'AP.8. Fatores de conversão'!$A$5:$I$13,3,FALSE)*K16+VLOOKUP($L$10,'AP.8. Fatores de conversão'!$A$5:$I$13,3,FALSE)*L16+VLOOKUP($M$10,'AP.8. Fatores de conversão'!$A$5:$I$13,3,FALSE)*M16+VLOOKUP($N$10,'AP.8. Fatores de conversão'!$A$5:$I$13,3,FALSE)*N16+VLOOKUP($O$10,'AP.8. Fatores de conversão'!$A$5:$I$13,3,FALSE)*O16</f>
        <v>0</v>
      </c>
      <c r="S16" s="84">
        <f>+VLOOKUP($K$10,'AP.8. Fatores de conversão'!$A$5:$I$13,6,FALSE)*K16+VLOOKUP($L$10,'AP.8. Fatores de conversão'!$A$5:$I$13,6,FALSE)*L16+VLOOKUP($M$10,'AP.8. Fatores de conversão'!$A$5:$I$13,6,FALSE)*M16+VLOOKUP($N$10,'AP.8. Fatores de conversão'!$A$5:$I$13,6,FALSE)*N16+VLOOKUP($O$10,'AP.8. Fatores de conversão'!$A$5:$I$13,6,FALSE)*O16</f>
        <v>0</v>
      </c>
      <c r="T16" s="83">
        <f>IF('1. Identificação Ben. Oper.'!$D$48=0,0,S16/'1. Identificação Ben. Oper.'!$D$48)</f>
        <v>0</v>
      </c>
      <c r="U16" s="84">
        <f>(VLOOKUP($K$10,'AP.8. Fatores de conversão'!$A$5:$I$13,9,FALSE)*K16+VLOOKUP($L$10,'AP.8. Fatores de conversão'!$A$5:$I$13,9,FALSE)*L16+VLOOKUP($M$10,'AP.8. Fatores de conversão'!$A$5:$I$13,9,FALSE)*M16+VLOOKUP($N$10,'AP.8. Fatores de conversão'!$A$5:$I$13,9,FALSE)*N16+VLOOKUP($O$10,'AP.8. Fatores de conversão'!$A$5:$I$13,9,FALSE)*O16)/1000</f>
        <v>0</v>
      </c>
      <c r="V16" s="275"/>
      <c r="W16" s="275"/>
      <c r="X16" s="365"/>
      <c r="Y16" s="85">
        <f t="shared" si="0"/>
        <v>0</v>
      </c>
      <c r="Z16" s="778"/>
      <c r="AA16" s="275"/>
      <c r="AB16" s="82">
        <f t="shared" si="1"/>
        <v>0</v>
      </c>
      <c r="AC16" s="308">
        <v>0</v>
      </c>
      <c r="AD16" s="86">
        <f t="shared" si="2"/>
        <v>0</v>
      </c>
      <c r="AE16" s="1289"/>
      <c r="AF16" s="1290"/>
      <c r="AG16" s="1290"/>
      <c r="AH16" s="1291"/>
      <c r="AI16" s="1292"/>
      <c r="AJ16" s="1293"/>
      <c r="AK16" s="1294"/>
      <c r="AL16" s="1295"/>
      <c r="AM16" s="1213" t="str">
        <f t="shared" si="3"/>
        <v/>
      </c>
      <c r="AW16" s="11"/>
      <c r="AY16" s="12"/>
      <c r="BA16" s="67"/>
      <c r="BB16" s="11"/>
    </row>
    <row r="17" spans="2:56" ht="30" customHeight="1" thickBot="1" x14ac:dyDescent="0.3">
      <c r="B17" s="15"/>
      <c r="C17" s="89">
        <v>6</v>
      </c>
      <c r="D17" s="281"/>
      <c r="E17" s="358"/>
      <c r="F17" s="710"/>
      <c r="G17" s="1455">
        <f>(G153+H153)*I153/1000</f>
        <v>0</v>
      </c>
      <c r="H17" s="1455">
        <f>K153*L153/1000</f>
        <v>0</v>
      </c>
      <c r="I17" s="1154">
        <f>L153</f>
        <v>0</v>
      </c>
      <c r="J17" s="1241" t="str">
        <f>IF(D17="","",'AP.7. Valores-Padrão'!$G$19)</f>
        <v/>
      </c>
      <c r="K17" s="779"/>
      <c r="L17" s="781"/>
      <c r="M17" s="781"/>
      <c r="N17" s="781"/>
      <c r="O17" s="781"/>
      <c r="P17" s="81">
        <f t="shared" ref="P17" si="5">SUM(K17:O17)</f>
        <v>0</v>
      </c>
      <c r="Q17" s="82">
        <f>+SUMPRODUCT('1. Identificação Ben. Oper.'!$D$50:$H$50,K17:O17)</f>
        <v>0</v>
      </c>
      <c r="R17" s="84">
        <f>+VLOOKUP($K$10,'AP.8. Fatores de conversão'!$A$5:$I$13,3,FALSE)*K17+VLOOKUP($L$10,'AP.8. Fatores de conversão'!$A$5:$I$13,3,FALSE)*L17+VLOOKUP($M$10,'AP.8. Fatores de conversão'!$A$5:$I$13,3,FALSE)*M17+VLOOKUP($N$10,'AP.8. Fatores de conversão'!$A$5:$I$13,3,FALSE)*N17+VLOOKUP($O$10,'AP.8. Fatores de conversão'!$A$5:$I$13,3,FALSE)*O17</f>
        <v>0</v>
      </c>
      <c r="S17" s="84">
        <f>+VLOOKUP($K$10,'AP.8. Fatores de conversão'!$A$5:$I$13,6,FALSE)*K17+VLOOKUP($L$10,'AP.8. Fatores de conversão'!$A$5:$I$13,6,FALSE)*L17+VLOOKUP($M$10,'AP.8. Fatores de conversão'!$A$5:$I$13,6,FALSE)*M17+VLOOKUP($N$10,'AP.8. Fatores de conversão'!$A$5:$I$13,6,FALSE)*N17+VLOOKUP($O$10,'AP.8. Fatores de conversão'!$A$5:$I$13,6,FALSE)*O17</f>
        <v>0</v>
      </c>
      <c r="T17" s="83">
        <f>IF('1. Identificação Ben. Oper.'!$D$48=0,0,S17/'1. Identificação Ben. Oper.'!$D$48)</f>
        <v>0</v>
      </c>
      <c r="U17" s="84">
        <f>(VLOOKUP($K$10,'AP.8. Fatores de conversão'!$A$5:$I$13,9,FALSE)*K17+VLOOKUP($L$10,'AP.8. Fatores de conversão'!$A$5:$I$13,9,FALSE)*L17+VLOOKUP($M$10,'AP.8. Fatores de conversão'!$A$5:$I$13,9,FALSE)*M17+VLOOKUP($N$10,'AP.8. Fatores de conversão'!$A$5:$I$13,9,FALSE)*N17+VLOOKUP($O$10,'AP.8. Fatores de conversão'!$A$5:$I$13,9,FALSE)*O17)/1000</f>
        <v>0</v>
      </c>
      <c r="V17" s="275"/>
      <c r="W17" s="275"/>
      <c r="X17" s="365"/>
      <c r="Y17" s="85">
        <f t="shared" si="0"/>
        <v>0</v>
      </c>
      <c r="Z17" s="778"/>
      <c r="AA17" s="275"/>
      <c r="AB17" s="82">
        <f t="shared" si="1"/>
        <v>0</v>
      </c>
      <c r="AC17" s="308">
        <v>0</v>
      </c>
      <c r="AD17" s="86">
        <f t="shared" si="2"/>
        <v>0</v>
      </c>
      <c r="AE17" s="1310"/>
      <c r="AF17" s="1311"/>
      <c r="AG17" s="1311"/>
      <c r="AH17" s="1312"/>
      <c r="AI17" s="1313"/>
      <c r="AJ17" s="1314"/>
      <c r="AK17" s="1315"/>
      <c r="AL17" s="1316"/>
      <c r="AM17" s="1213" t="str">
        <f t="shared" si="3"/>
        <v/>
      </c>
      <c r="AW17" s="11"/>
      <c r="AY17" s="12"/>
      <c r="BA17" s="67"/>
      <c r="BB17" s="11"/>
    </row>
    <row r="18" spans="2:56" ht="15.75" thickBot="1" x14ac:dyDescent="0.3">
      <c r="B18" s="15"/>
      <c r="C18" s="23"/>
      <c r="D18" s="11"/>
      <c r="E18" s="11"/>
      <c r="F18" s="11"/>
      <c r="G18" s="446">
        <f>SUM(G12:G17)</f>
        <v>0</v>
      </c>
      <c r="H18" s="446">
        <f>SUM(H12:H17)</f>
        <v>0</v>
      </c>
      <c r="I18" s="307">
        <f>SUM(I12:I17)</f>
        <v>0</v>
      </c>
      <c r="J18" s="11"/>
      <c r="K18" s="91">
        <f t="shared" ref="K18:S18" si="6">SUM(K12:K17)</f>
        <v>0</v>
      </c>
      <c r="L18" s="92">
        <f t="shared" si="6"/>
        <v>0</v>
      </c>
      <c r="M18" s="92">
        <f t="shared" si="6"/>
        <v>0</v>
      </c>
      <c r="N18" s="92">
        <f t="shared" si="6"/>
        <v>0</v>
      </c>
      <c r="O18" s="92">
        <f t="shared" si="6"/>
        <v>0</v>
      </c>
      <c r="P18" s="92">
        <f t="shared" si="6"/>
        <v>0</v>
      </c>
      <c r="Q18" s="95">
        <f t="shared" si="6"/>
        <v>0</v>
      </c>
      <c r="R18" s="97">
        <f t="shared" si="6"/>
        <v>0</v>
      </c>
      <c r="S18" s="97">
        <f t="shared" si="6"/>
        <v>0</v>
      </c>
      <c r="T18" s="96">
        <f>IF('1. Identificação Ben. Oper.'!$D$48=0,0,S18/'1. Identificação Ben. Oper.'!$D$48)</f>
        <v>0</v>
      </c>
      <c r="U18" s="97">
        <f>SUM(U12:U17)</f>
        <v>0</v>
      </c>
      <c r="V18" s="95">
        <f>SUM(V12:V17)</f>
        <v>0</v>
      </c>
      <c r="W18" s="311">
        <f>SUM(W12:W17)</f>
        <v>0</v>
      </c>
      <c r="X18" s="312"/>
      <c r="Y18" s="310"/>
      <c r="Z18" s="98">
        <f>SUM(Z12:Z17)</f>
        <v>0</v>
      </c>
      <c r="AA18" s="99">
        <f>SUM(AA12:AA17)</f>
        <v>0</v>
      </c>
      <c r="AB18" s="99">
        <f>SUM(AB12:AB17)</f>
        <v>0</v>
      </c>
      <c r="AC18" s="99">
        <f>SUM(AC12:AC17)</f>
        <v>0</v>
      </c>
      <c r="AD18" s="296">
        <f t="shared" si="2"/>
        <v>0</v>
      </c>
      <c r="AG18" s="3"/>
      <c r="AH18" s="3"/>
      <c r="AW18" s="36"/>
      <c r="AY18" s="12"/>
      <c r="BA18" s="67"/>
      <c r="BB18" s="11"/>
    </row>
    <row r="19" spans="2:56" s="1" customFormat="1" ht="30" customHeight="1" thickBot="1" x14ac:dyDescent="0.3">
      <c r="B19" s="9"/>
      <c r="C19" s="1627" t="s">
        <v>125</v>
      </c>
      <c r="D19" s="1628"/>
      <c r="E19" s="100">
        <f>Z18+AA18</f>
        <v>0</v>
      </c>
      <c r="F19" s="23"/>
      <c r="G19" s="23"/>
      <c r="H19" s="475"/>
      <c r="I19" s="475"/>
      <c r="J19" s="475"/>
      <c r="K19" s="23"/>
      <c r="L19" s="23"/>
      <c r="M19" s="23"/>
      <c r="N19" s="23"/>
      <c r="O19" s="23"/>
      <c r="P19" s="23"/>
      <c r="Q19" s="61"/>
      <c r="R19" s="61"/>
      <c r="S19" s="23"/>
      <c r="T19" s="23"/>
      <c r="U19" s="101"/>
      <c r="V19" s="22"/>
      <c r="W19" s="101"/>
      <c r="X19" s="61"/>
      <c r="Y19" s="61"/>
      <c r="Z19" s="61"/>
      <c r="AA19" s="1394"/>
      <c r="AB19" s="552"/>
      <c r="AC19" s="552"/>
      <c r="AD19" s="552"/>
      <c r="AE19" s="61"/>
      <c r="AF19" s="101"/>
      <c r="AG19" s="61"/>
      <c r="AH19" s="23"/>
      <c r="AI19" s="23"/>
      <c r="AJ19" s="23"/>
      <c r="AK19" s="23"/>
      <c r="AL19" s="11"/>
      <c r="AN19" s="3"/>
      <c r="AO19" s="3"/>
      <c r="AP19" s="3"/>
      <c r="AQ19" s="3"/>
      <c r="AR19" s="3"/>
      <c r="AS19" s="3"/>
      <c r="AT19" s="3"/>
      <c r="AU19" s="3"/>
      <c r="AV19" s="3"/>
      <c r="AY19" s="102"/>
      <c r="BA19" s="67"/>
      <c r="BB19" s="67"/>
      <c r="BC19" s="67"/>
      <c r="BD19" s="23"/>
    </row>
    <row r="20" spans="2:56" ht="30" customHeight="1" thickBot="1" x14ac:dyDescent="0.3">
      <c r="B20" s="15"/>
      <c r="C20" s="1627" t="s">
        <v>338</v>
      </c>
      <c r="D20" s="1628"/>
      <c r="E20" s="100">
        <f>AB18</f>
        <v>0</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Y20" s="12"/>
      <c r="BA20" s="67"/>
      <c r="BB20" s="67"/>
      <c r="BC20" s="67"/>
      <c r="BD20" s="11"/>
    </row>
    <row r="21" spans="2:56" ht="30" customHeight="1" thickBot="1" x14ac:dyDescent="0.3">
      <c r="B21" s="15"/>
      <c r="C21" s="1627" t="s">
        <v>339</v>
      </c>
      <c r="D21" s="1628"/>
      <c r="E21" s="100">
        <f>AC18</f>
        <v>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Y21" s="12"/>
      <c r="BA21" s="67"/>
      <c r="BB21" s="67"/>
      <c r="BC21" s="67"/>
      <c r="BD21" s="11"/>
    </row>
    <row r="22" spans="2:56" ht="24.75" customHeight="1" x14ac:dyDescent="0.25">
      <c r="B22" s="15"/>
      <c r="C22" s="23"/>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67"/>
      <c r="AX22" s="78"/>
      <c r="AY22" s="63"/>
      <c r="BA22" s="11"/>
      <c r="BB22" s="67"/>
      <c r="BC22" s="67"/>
      <c r="BD22" s="11"/>
    </row>
    <row r="23" spans="2:56" ht="24.75" customHeight="1" x14ac:dyDescent="0.25">
      <c r="B23" s="15"/>
      <c r="C23" s="1390" t="s">
        <v>678</v>
      </c>
      <c r="D23" s="1390"/>
      <c r="E23" s="1390"/>
      <c r="F23" s="1390"/>
      <c r="G23" s="1390"/>
      <c r="H23" s="1390"/>
      <c r="I23" s="1390"/>
      <c r="J23" s="1390"/>
      <c r="K23" s="1390"/>
      <c r="L23" s="1390"/>
      <c r="M23" s="1390"/>
      <c r="N23" s="1390"/>
      <c r="O23" s="1390"/>
      <c r="P23" s="1390"/>
      <c r="Q23" s="1390"/>
      <c r="R23" s="1390"/>
      <c r="S23" s="1390"/>
      <c r="T23" s="1390"/>
      <c r="U23" s="1390"/>
      <c r="V23" s="1390"/>
      <c r="W23" s="1390"/>
      <c r="X23" s="1390"/>
      <c r="Y23" s="1390"/>
      <c r="Z23" s="1390"/>
      <c r="AA23" s="1390"/>
      <c r="AB23" s="1390"/>
      <c r="AC23" s="1390"/>
      <c r="AD23" s="1390"/>
      <c r="AE23" s="1390"/>
      <c r="AF23" s="1390"/>
      <c r="AG23" s="1390"/>
      <c r="AH23" s="1390"/>
      <c r="AI23" s="1390"/>
      <c r="AJ23" s="1390"/>
      <c r="AK23" s="1390"/>
      <c r="AL23" s="1390"/>
      <c r="AM23" s="1447"/>
      <c r="AN23" s="1447"/>
      <c r="AX23" s="78"/>
      <c r="AY23" s="63"/>
      <c r="BA23" s="11"/>
      <c r="BB23" s="67"/>
      <c r="BC23" s="67"/>
      <c r="BD23" s="11"/>
    </row>
    <row r="24" spans="2:56" ht="12.75" customHeight="1" x14ac:dyDescent="0.25">
      <c r="B24" s="15"/>
      <c r="C24" s="23"/>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67"/>
      <c r="AX24" s="78"/>
      <c r="AY24" s="63"/>
      <c r="BA24" s="11"/>
      <c r="BB24" s="67"/>
      <c r="BC24" s="67"/>
      <c r="BD24" s="11"/>
    </row>
    <row r="25" spans="2:56" ht="24.75" customHeight="1" x14ac:dyDescent="0.25">
      <c r="B25" s="15"/>
      <c r="C25" s="1682" t="str">
        <f>CONCATENATE("Informação relativa à Medida Nº 1: ",F12)</f>
        <v xml:space="preserve">Informação relativa à Medida Nº 1: </v>
      </c>
      <c r="D25" s="1682"/>
      <c r="E25" s="1682"/>
      <c r="F25" s="1682"/>
      <c r="G25" s="11"/>
      <c r="H25" s="11"/>
      <c r="I25" s="11"/>
      <c r="J25" s="11"/>
      <c r="K25" s="11"/>
      <c r="L25" s="11"/>
      <c r="M25" s="11"/>
      <c r="N25" s="11"/>
      <c r="O25" s="1470" t="s">
        <v>674</v>
      </c>
      <c r="P25" s="1454"/>
      <c r="Q25" s="1454"/>
      <c r="R25" s="11"/>
      <c r="S25" s="11"/>
      <c r="T25" s="11"/>
      <c r="U25" s="11"/>
      <c r="V25" s="11"/>
      <c r="W25" s="11"/>
      <c r="X25" s="11"/>
      <c r="Y25" s="11"/>
      <c r="Z25" s="11"/>
      <c r="AA25" s="11"/>
      <c r="AB25" s="11"/>
      <c r="AC25" s="11"/>
      <c r="AD25" s="11"/>
      <c r="AE25" s="11"/>
      <c r="AF25" s="11"/>
      <c r="AG25" s="11"/>
      <c r="AH25" s="11"/>
      <c r="AI25" s="11"/>
      <c r="AJ25" s="11"/>
      <c r="AK25" s="11"/>
      <c r="AL25" s="67"/>
      <c r="AN25" s="11"/>
      <c r="AO25" s="11"/>
      <c r="AP25" s="67"/>
      <c r="AS25" s="11"/>
      <c r="AT25" s="67"/>
      <c r="AU25" s="67"/>
      <c r="AV25" s="11"/>
      <c r="AY25" s="63"/>
    </row>
    <row r="26" spans="2:56" ht="12.75" customHeight="1" thickBot="1" x14ac:dyDescent="0.3">
      <c r="B26" s="15"/>
      <c r="C26" s="23"/>
      <c r="D26" s="11"/>
      <c r="E26" s="11"/>
      <c r="F26" s="11"/>
      <c r="G26" s="11"/>
      <c r="H26" s="11"/>
      <c r="I26" s="11"/>
      <c r="J26" s="11"/>
      <c r="K26" s="11"/>
      <c r="L26" s="11"/>
      <c r="M26" s="11"/>
      <c r="N26" s="11"/>
      <c r="O26" s="1454"/>
      <c r="P26" s="1454"/>
      <c r="Q26" s="1454"/>
      <c r="R26" s="11"/>
      <c r="S26" s="11"/>
      <c r="T26" s="11"/>
      <c r="U26" s="11"/>
      <c r="V26" s="11"/>
      <c r="W26" s="11"/>
      <c r="X26" s="11"/>
      <c r="Y26" s="11"/>
      <c r="Z26" s="11"/>
      <c r="AA26" s="11"/>
      <c r="AB26" s="11"/>
      <c r="AC26" s="11"/>
      <c r="AD26" s="11"/>
      <c r="AE26" s="11"/>
      <c r="AF26" s="11"/>
      <c r="AG26" s="11"/>
      <c r="AH26" s="11"/>
      <c r="AI26" s="11"/>
      <c r="AJ26" s="11"/>
      <c r="AK26" s="11"/>
      <c r="AL26" s="67"/>
      <c r="AN26" s="11"/>
      <c r="AO26" s="11"/>
      <c r="AP26" s="67"/>
      <c r="AS26" s="11"/>
      <c r="AT26" s="67"/>
      <c r="AU26" s="67"/>
      <c r="AV26" s="11"/>
      <c r="AY26" s="63"/>
    </row>
    <row r="27" spans="2:56" ht="39" customHeight="1" x14ac:dyDescent="0.25">
      <c r="B27" s="15"/>
      <c r="C27" s="1683" t="s">
        <v>660</v>
      </c>
      <c r="D27" s="1685" t="s">
        <v>676</v>
      </c>
      <c r="E27" s="1687" t="s">
        <v>661</v>
      </c>
      <c r="F27" s="1688"/>
      <c r="G27" s="1691" t="s">
        <v>662</v>
      </c>
      <c r="H27" s="1692"/>
      <c r="I27" s="1692"/>
      <c r="J27" s="1692"/>
      <c r="K27" s="1694" t="s">
        <v>663</v>
      </c>
      <c r="L27" s="1694"/>
      <c r="M27" s="1695"/>
      <c r="O27" s="1468" t="s">
        <v>671</v>
      </c>
      <c r="P27" s="1468" t="s">
        <v>672</v>
      </c>
      <c r="Q27" s="1693" t="s">
        <v>664</v>
      </c>
      <c r="R27" s="11"/>
      <c r="S27" s="11"/>
      <c r="T27" s="11"/>
      <c r="U27" s="11"/>
      <c r="V27" s="11"/>
      <c r="W27" s="11"/>
      <c r="X27" s="11"/>
      <c r="Y27" s="11"/>
      <c r="Z27" s="11"/>
      <c r="AA27" s="11"/>
      <c r="AB27" s="67"/>
      <c r="AC27" s="67"/>
      <c r="AD27" s="11"/>
      <c r="AE27" s="11"/>
      <c r="AF27" s="67"/>
      <c r="AG27" s="3"/>
      <c r="AH27" s="3"/>
      <c r="AY27" s="63"/>
      <c r="AZ27" s="11"/>
    </row>
    <row r="28" spans="2:56" ht="34.5" customHeight="1" thickBot="1" x14ac:dyDescent="0.3">
      <c r="B28" s="15"/>
      <c r="C28" s="1684"/>
      <c r="D28" s="1686"/>
      <c r="E28" s="1689"/>
      <c r="F28" s="1690"/>
      <c r="G28" s="1426" t="s">
        <v>665</v>
      </c>
      <c r="H28" s="1427" t="s">
        <v>666</v>
      </c>
      <c r="I28" s="1428" t="s">
        <v>667</v>
      </c>
      <c r="J28" s="1430" t="s">
        <v>668</v>
      </c>
      <c r="K28" s="1429" t="s">
        <v>670</v>
      </c>
      <c r="L28" s="1428" t="s">
        <v>667</v>
      </c>
      <c r="M28" s="1446" t="s">
        <v>668</v>
      </c>
      <c r="O28" s="1468" t="s">
        <v>669</v>
      </c>
      <c r="P28" s="1468" t="s">
        <v>669</v>
      </c>
      <c r="Q28" s="1693"/>
      <c r="R28" s="11"/>
      <c r="S28" s="11"/>
      <c r="T28" s="11"/>
      <c r="U28" s="11"/>
      <c r="V28" s="11"/>
      <c r="W28" s="11"/>
      <c r="X28" s="11"/>
      <c r="Y28" s="11"/>
      <c r="Z28" s="11"/>
      <c r="AA28" s="11"/>
      <c r="AB28" s="67"/>
      <c r="AC28" s="67"/>
      <c r="AD28" s="11"/>
      <c r="AE28" s="11"/>
      <c r="AF28" s="67"/>
      <c r="AG28" s="3"/>
      <c r="AH28" s="3"/>
      <c r="AY28" s="63"/>
      <c r="AZ28" s="11"/>
    </row>
    <row r="29" spans="2:56" ht="16.5" customHeight="1" x14ac:dyDescent="0.25">
      <c r="B29" s="15"/>
      <c r="C29" s="1431">
        <v>1</v>
      </c>
      <c r="D29" s="1445"/>
      <c r="E29" s="1680"/>
      <c r="F29" s="1681"/>
      <c r="G29" s="1443"/>
      <c r="H29" s="1443"/>
      <c r="I29" s="1443"/>
      <c r="J29" s="1443"/>
      <c r="K29" s="1443"/>
      <c r="L29" s="1443"/>
      <c r="M29" s="1444"/>
      <c r="O29" s="1454">
        <f t="shared" ref="O29:O48" si="7">(G29+H29)*I29*J29/1000</f>
        <v>0</v>
      </c>
      <c r="P29" s="1454">
        <f t="shared" ref="P29:P48" si="8">K29*L29*M29/1000</f>
        <v>0</v>
      </c>
      <c r="Q29" s="1454">
        <f t="shared" ref="Q29:Q48" si="9">O29-P29</f>
        <v>0</v>
      </c>
      <c r="R29" s="11"/>
      <c r="S29" s="11"/>
      <c r="T29" s="11"/>
      <c r="U29" s="11"/>
      <c r="V29" s="11"/>
      <c r="W29" s="11"/>
      <c r="X29" s="11"/>
      <c r="Y29" s="11"/>
      <c r="Z29" s="11"/>
      <c r="AA29" s="11"/>
      <c r="AB29" s="67"/>
      <c r="AC29" s="67"/>
      <c r="AD29" s="11"/>
      <c r="AE29" s="11"/>
      <c r="AF29" s="67"/>
      <c r="AG29" s="3"/>
      <c r="AH29" s="3"/>
      <c r="AY29" s="63"/>
      <c r="AZ29" s="11"/>
    </row>
    <row r="30" spans="2:56" ht="16.5" customHeight="1" x14ac:dyDescent="0.25">
      <c r="B30" s="15"/>
      <c r="C30" s="1432">
        <v>2</v>
      </c>
      <c r="D30" s="279"/>
      <c r="E30" s="1676"/>
      <c r="F30" s="1677"/>
      <c r="G30" s="356"/>
      <c r="H30" s="356"/>
      <c r="I30" s="356"/>
      <c r="J30" s="356"/>
      <c r="K30" s="356"/>
      <c r="L30" s="356"/>
      <c r="M30" s="1441"/>
      <c r="O30" s="1454">
        <f t="shared" si="7"/>
        <v>0</v>
      </c>
      <c r="P30" s="1454">
        <f t="shared" si="8"/>
        <v>0</v>
      </c>
      <c r="Q30" s="1454">
        <f t="shared" si="9"/>
        <v>0</v>
      </c>
      <c r="R30" s="11"/>
      <c r="S30" s="11"/>
      <c r="T30" s="11"/>
      <c r="U30" s="11"/>
      <c r="V30" s="11"/>
      <c r="W30" s="11"/>
      <c r="X30" s="11"/>
      <c r="Y30" s="11"/>
      <c r="Z30" s="11"/>
      <c r="AA30" s="11"/>
      <c r="AB30" s="67"/>
      <c r="AC30" s="67"/>
      <c r="AD30" s="11"/>
      <c r="AE30" s="11"/>
      <c r="AF30" s="67"/>
      <c r="AG30" s="3"/>
      <c r="AH30" s="3"/>
      <c r="AY30" s="63"/>
      <c r="AZ30" s="11"/>
    </row>
    <row r="31" spans="2:56" ht="16.5" customHeight="1" x14ac:dyDescent="0.25">
      <c r="B31" s="15"/>
      <c r="C31" s="1432">
        <v>3</v>
      </c>
      <c r="D31" s="279"/>
      <c r="E31" s="1676"/>
      <c r="F31" s="1677"/>
      <c r="G31" s="356"/>
      <c r="H31" s="356"/>
      <c r="I31" s="356"/>
      <c r="J31" s="356"/>
      <c r="K31" s="356"/>
      <c r="L31" s="356"/>
      <c r="M31" s="1441"/>
      <c r="O31" s="1454">
        <f t="shared" si="7"/>
        <v>0</v>
      </c>
      <c r="P31" s="1454">
        <f t="shared" si="8"/>
        <v>0</v>
      </c>
      <c r="Q31" s="1454">
        <f t="shared" si="9"/>
        <v>0</v>
      </c>
      <c r="R31" s="11"/>
      <c r="S31" s="11"/>
      <c r="T31" s="11"/>
      <c r="U31" s="11"/>
      <c r="V31" s="11"/>
      <c r="W31" s="11"/>
      <c r="X31" s="11"/>
      <c r="Y31" s="11"/>
      <c r="Z31" s="11"/>
      <c r="AA31" s="11"/>
      <c r="AB31" s="67"/>
      <c r="AC31" s="67"/>
      <c r="AD31" s="11"/>
      <c r="AE31" s="11"/>
      <c r="AF31" s="67"/>
      <c r="AG31" s="3"/>
      <c r="AH31" s="3"/>
      <c r="AY31" s="63"/>
      <c r="AZ31" s="11"/>
    </row>
    <row r="32" spans="2:56" ht="16.5" customHeight="1" x14ac:dyDescent="0.25">
      <c r="B32" s="15"/>
      <c r="C32" s="1432">
        <v>4</v>
      </c>
      <c r="D32" s="279"/>
      <c r="E32" s="1676"/>
      <c r="F32" s="1677"/>
      <c r="G32" s="356"/>
      <c r="H32" s="356"/>
      <c r="I32" s="356"/>
      <c r="J32" s="356"/>
      <c r="K32" s="356"/>
      <c r="L32" s="356"/>
      <c r="M32" s="1441"/>
      <c r="O32" s="1454">
        <f t="shared" si="7"/>
        <v>0</v>
      </c>
      <c r="P32" s="1454">
        <f t="shared" si="8"/>
        <v>0</v>
      </c>
      <c r="Q32" s="1454">
        <f t="shared" si="9"/>
        <v>0</v>
      </c>
      <c r="R32" s="11"/>
      <c r="S32" s="11"/>
      <c r="T32" s="11"/>
      <c r="U32" s="11"/>
      <c r="V32" s="11"/>
      <c r="W32" s="11"/>
      <c r="X32" s="11"/>
      <c r="Y32" s="11"/>
      <c r="Z32" s="11"/>
      <c r="AA32" s="11"/>
      <c r="AB32" s="67"/>
      <c r="AC32" s="67"/>
      <c r="AD32" s="11"/>
      <c r="AE32" s="11"/>
      <c r="AF32" s="67"/>
      <c r="AG32" s="3"/>
      <c r="AH32" s="3"/>
      <c r="AY32" s="63"/>
      <c r="AZ32" s="11"/>
    </row>
    <row r="33" spans="2:52" ht="16.5" customHeight="1" x14ac:dyDescent="0.25">
      <c r="B33" s="15"/>
      <c r="C33" s="1432">
        <v>5</v>
      </c>
      <c r="D33" s="279"/>
      <c r="E33" s="1676"/>
      <c r="F33" s="1677"/>
      <c r="G33" s="356"/>
      <c r="H33" s="356"/>
      <c r="I33" s="356"/>
      <c r="J33" s="356"/>
      <c r="K33" s="356"/>
      <c r="L33" s="356"/>
      <c r="M33" s="1441"/>
      <c r="O33" s="1454">
        <f t="shared" si="7"/>
        <v>0</v>
      </c>
      <c r="P33" s="1454">
        <f t="shared" si="8"/>
        <v>0</v>
      </c>
      <c r="Q33" s="1454">
        <f t="shared" si="9"/>
        <v>0</v>
      </c>
      <c r="R33" s="11"/>
      <c r="S33" s="11"/>
      <c r="T33" s="11"/>
      <c r="U33" s="11"/>
      <c r="V33" s="11"/>
      <c r="W33" s="11"/>
      <c r="X33" s="11"/>
      <c r="Y33" s="11"/>
      <c r="Z33" s="11"/>
      <c r="AA33" s="11"/>
      <c r="AB33" s="67"/>
      <c r="AC33" s="67"/>
      <c r="AD33" s="11"/>
      <c r="AE33" s="11"/>
      <c r="AF33" s="67"/>
      <c r="AG33" s="3"/>
      <c r="AH33" s="3"/>
      <c r="AY33" s="63"/>
      <c r="AZ33" s="11"/>
    </row>
    <row r="34" spans="2:52" ht="16.5" customHeight="1" x14ac:dyDescent="0.25">
      <c r="B34" s="15"/>
      <c r="C34" s="1432">
        <v>6</v>
      </c>
      <c r="D34" s="279"/>
      <c r="E34" s="1676"/>
      <c r="F34" s="1677"/>
      <c r="G34" s="356"/>
      <c r="H34" s="356"/>
      <c r="I34" s="356"/>
      <c r="J34" s="356"/>
      <c r="K34" s="356"/>
      <c r="L34" s="356"/>
      <c r="M34" s="1441"/>
      <c r="O34" s="1454">
        <f t="shared" si="7"/>
        <v>0</v>
      </c>
      <c r="P34" s="1454">
        <f t="shared" si="8"/>
        <v>0</v>
      </c>
      <c r="Q34" s="1454">
        <f t="shared" si="9"/>
        <v>0</v>
      </c>
      <c r="R34" s="11"/>
      <c r="S34" s="11"/>
      <c r="T34" s="11"/>
      <c r="U34" s="11"/>
      <c r="V34" s="11"/>
      <c r="W34" s="11"/>
      <c r="X34" s="11"/>
      <c r="Y34" s="11"/>
      <c r="Z34" s="11"/>
      <c r="AA34" s="11"/>
      <c r="AB34" s="11"/>
      <c r="AC34" s="67"/>
      <c r="AD34" s="67"/>
      <c r="AE34" s="11"/>
      <c r="AF34" s="11"/>
      <c r="AG34" s="3"/>
      <c r="AH34" s="3"/>
      <c r="AI34" s="11"/>
      <c r="AY34" s="63"/>
      <c r="AZ34" s="67"/>
    </row>
    <row r="35" spans="2:52" ht="16.5" customHeight="1" x14ac:dyDescent="0.25">
      <c r="B35" s="15"/>
      <c r="C35" s="1432">
        <v>7</v>
      </c>
      <c r="D35" s="279"/>
      <c r="E35" s="1676"/>
      <c r="F35" s="1677"/>
      <c r="G35" s="356"/>
      <c r="H35" s="356"/>
      <c r="I35" s="356"/>
      <c r="J35" s="356"/>
      <c r="K35" s="356"/>
      <c r="L35" s="356"/>
      <c r="M35" s="1441"/>
      <c r="O35" s="1454">
        <f t="shared" si="7"/>
        <v>0</v>
      </c>
      <c r="P35" s="1454">
        <f t="shared" si="8"/>
        <v>0</v>
      </c>
      <c r="Q35" s="1454">
        <f t="shared" si="9"/>
        <v>0</v>
      </c>
      <c r="R35" s="11"/>
      <c r="S35" s="11"/>
      <c r="T35" s="11"/>
      <c r="U35" s="11"/>
      <c r="V35" s="11"/>
      <c r="W35" s="11"/>
      <c r="X35" s="11"/>
      <c r="Y35" s="11"/>
      <c r="Z35" s="11"/>
      <c r="AA35" s="11"/>
      <c r="AB35" s="11"/>
      <c r="AC35" s="67"/>
      <c r="AD35" s="67"/>
      <c r="AE35" s="11"/>
      <c r="AF35" s="11"/>
      <c r="AG35" s="3"/>
      <c r="AH35" s="3"/>
      <c r="AI35" s="11"/>
      <c r="AY35" s="63"/>
      <c r="AZ35" s="67"/>
    </row>
    <row r="36" spans="2:52" ht="16.5" customHeight="1" x14ac:dyDescent="0.25">
      <c r="B36" s="15"/>
      <c r="C36" s="1432">
        <v>8</v>
      </c>
      <c r="D36" s="279"/>
      <c r="E36" s="1676"/>
      <c r="F36" s="1677"/>
      <c r="G36" s="356"/>
      <c r="H36" s="356"/>
      <c r="I36" s="356"/>
      <c r="J36" s="356"/>
      <c r="K36" s="356"/>
      <c r="L36" s="356"/>
      <c r="M36" s="1441"/>
      <c r="O36" s="1454">
        <f t="shared" si="7"/>
        <v>0</v>
      </c>
      <c r="P36" s="1454">
        <f t="shared" si="8"/>
        <v>0</v>
      </c>
      <c r="Q36" s="1454">
        <f t="shared" si="9"/>
        <v>0</v>
      </c>
      <c r="R36" s="11"/>
      <c r="S36" s="11"/>
      <c r="T36" s="11"/>
      <c r="U36" s="11"/>
      <c r="V36" s="11"/>
      <c r="W36" s="11"/>
      <c r="X36" s="11"/>
      <c r="Y36" s="11"/>
      <c r="Z36" s="11"/>
      <c r="AA36" s="11"/>
      <c r="AB36" s="11"/>
      <c r="AC36" s="67"/>
      <c r="AD36" s="67"/>
      <c r="AE36" s="11"/>
      <c r="AF36" s="11"/>
      <c r="AG36" s="3"/>
      <c r="AH36" s="3"/>
      <c r="AI36" s="11"/>
      <c r="AY36" s="63"/>
      <c r="AZ36" s="67"/>
    </row>
    <row r="37" spans="2:52" ht="16.5" customHeight="1" x14ac:dyDescent="0.25">
      <c r="B37" s="15"/>
      <c r="C37" s="1432">
        <v>9</v>
      </c>
      <c r="D37" s="279"/>
      <c r="E37" s="1676"/>
      <c r="F37" s="1677"/>
      <c r="G37" s="356"/>
      <c r="H37" s="356"/>
      <c r="I37" s="356"/>
      <c r="J37" s="356"/>
      <c r="K37" s="356"/>
      <c r="L37" s="356"/>
      <c r="M37" s="1441"/>
      <c r="O37" s="1454">
        <f t="shared" si="7"/>
        <v>0</v>
      </c>
      <c r="P37" s="1454">
        <f t="shared" si="8"/>
        <v>0</v>
      </c>
      <c r="Q37" s="1454">
        <f t="shared" si="9"/>
        <v>0</v>
      </c>
      <c r="R37" s="11"/>
      <c r="S37" s="11"/>
      <c r="T37" s="11"/>
      <c r="U37" s="11"/>
      <c r="V37" s="11"/>
      <c r="W37" s="11"/>
      <c r="X37" s="11"/>
      <c r="Y37" s="11"/>
      <c r="Z37" s="11"/>
      <c r="AA37" s="11"/>
      <c r="AB37" s="11"/>
      <c r="AC37" s="67"/>
      <c r="AD37" s="67"/>
      <c r="AE37" s="11"/>
      <c r="AF37" s="11"/>
      <c r="AG37" s="3"/>
      <c r="AH37" s="3"/>
      <c r="AI37" s="11"/>
      <c r="AY37" s="63"/>
      <c r="AZ37" s="67"/>
    </row>
    <row r="38" spans="2:52" ht="16.5" customHeight="1" x14ac:dyDescent="0.25">
      <c r="B38" s="15"/>
      <c r="C38" s="1432">
        <v>10</v>
      </c>
      <c r="D38" s="279"/>
      <c r="E38" s="1676"/>
      <c r="F38" s="1677"/>
      <c r="G38" s="356"/>
      <c r="H38" s="356"/>
      <c r="I38" s="356"/>
      <c r="J38" s="356"/>
      <c r="K38" s="356"/>
      <c r="L38" s="356"/>
      <c r="M38" s="1441"/>
      <c r="O38" s="1454">
        <f t="shared" si="7"/>
        <v>0</v>
      </c>
      <c r="P38" s="1454">
        <f t="shared" si="8"/>
        <v>0</v>
      </c>
      <c r="Q38" s="1454">
        <f t="shared" si="9"/>
        <v>0</v>
      </c>
      <c r="R38" s="11"/>
      <c r="S38" s="11"/>
      <c r="T38" s="11"/>
      <c r="U38" s="11"/>
      <c r="V38" s="11"/>
      <c r="W38" s="11"/>
      <c r="X38" s="11"/>
      <c r="Y38" s="11"/>
      <c r="Z38" s="11"/>
      <c r="AA38" s="11"/>
      <c r="AB38" s="11"/>
      <c r="AC38" s="67"/>
      <c r="AD38" s="67"/>
      <c r="AE38" s="11"/>
      <c r="AF38" s="11"/>
      <c r="AG38" s="3"/>
      <c r="AH38" s="3"/>
      <c r="AI38" s="11"/>
      <c r="AY38" s="63"/>
      <c r="AZ38" s="67"/>
    </row>
    <row r="39" spans="2:52" ht="16.5" customHeight="1" x14ac:dyDescent="0.25">
      <c r="B39" s="15"/>
      <c r="C39" s="1432">
        <v>11</v>
      </c>
      <c r="D39" s="279"/>
      <c r="E39" s="1676"/>
      <c r="F39" s="1677"/>
      <c r="G39" s="356"/>
      <c r="H39" s="356"/>
      <c r="I39" s="356"/>
      <c r="J39" s="356"/>
      <c r="K39" s="356"/>
      <c r="L39" s="356"/>
      <c r="M39" s="1441"/>
      <c r="O39" s="1454">
        <f t="shared" si="7"/>
        <v>0</v>
      </c>
      <c r="P39" s="1454">
        <f t="shared" si="8"/>
        <v>0</v>
      </c>
      <c r="Q39" s="1454">
        <f t="shared" si="9"/>
        <v>0</v>
      </c>
      <c r="R39" s="11"/>
      <c r="S39" s="11"/>
      <c r="T39" s="11"/>
      <c r="U39" s="11"/>
      <c r="V39" s="11"/>
      <c r="W39" s="11"/>
      <c r="X39" s="11"/>
      <c r="Y39" s="11"/>
      <c r="Z39" s="11"/>
      <c r="AA39" s="11"/>
      <c r="AB39" s="11"/>
      <c r="AC39" s="67"/>
      <c r="AD39" s="67"/>
      <c r="AE39" s="11"/>
      <c r="AF39" s="11"/>
      <c r="AG39" s="3"/>
      <c r="AH39" s="3"/>
      <c r="AI39" s="11"/>
      <c r="AY39" s="63"/>
      <c r="AZ39" s="67"/>
    </row>
    <row r="40" spans="2:52" ht="16.5" customHeight="1" x14ac:dyDescent="0.25">
      <c r="B40" s="15"/>
      <c r="C40" s="1432">
        <v>12</v>
      </c>
      <c r="D40" s="279"/>
      <c r="E40" s="1676"/>
      <c r="F40" s="1677"/>
      <c r="G40" s="356"/>
      <c r="H40" s="356"/>
      <c r="I40" s="356"/>
      <c r="J40" s="356"/>
      <c r="K40" s="356"/>
      <c r="L40" s="356"/>
      <c r="M40" s="1441"/>
      <c r="O40" s="1454">
        <f t="shared" si="7"/>
        <v>0</v>
      </c>
      <c r="P40" s="1454">
        <f t="shared" si="8"/>
        <v>0</v>
      </c>
      <c r="Q40" s="1454">
        <f t="shared" si="9"/>
        <v>0</v>
      </c>
      <c r="R40" s="11"/>
      <c r="S40" s="11"/>
      <c r="T40" s="11"/>
      <c r="U40" s="11"/>
      <c r="V40" s="11"/>
      <c r="W40" s="11"/>
      <c r="X40" s="11"/>
      <c r="Y40" s="11"/>
      <c r="Z40" s="11"/>
      <c r="AA40" s="11"/>
      <c r="AB40" s="11"/>
      <c r="AC40" s="67"/>
      <c r="AD40" s="67"/>
      <c r="AE40" s="11"/>
      <c r="AF40" s="11"/>
      <c r="AG40" s="3"/>
      <c r="AH40" s="3"/>
      <c r="AI40" s="11"/>
      <c r="AY40" s="63"/>
      <c r="AZ40" s="67"/>
    </row>
    <row r="41" spans="2:52" ht="16.5" customHeight="1" x14ac:dyDescent="0.25">
      <c r="B41" s="15"/>
      <c r="C41" s="1432">
        <v>13</v>
      </c>
      <c r="D41" s="279"/>
      <c r="E41" s="1676"/>
      <c r="F41" s="1677"/>
      <c r="G41" s="356"/>
      <c r="H41" s="356"/>
      <c r="I41" s="356"/>
      <c r="J41" s="356"/>
      <c r="K41" s="356"/>
      <c r="L41" s="356"/>
      <c r="M41" s="1441"/>
      <c r="O41" s="1454">
        <f t="shared" si="7"/>
        <v>0</v>
      </c>
      <c r="P41" s="1454">
        <f t="shared" si="8"/>
        <v>0</v>
      </c>
      <c r="Q41" s="1454">
        <f t="shared" si="9"/>
        <v>0</v>
      </c>
      <c r="R41" s="11"/>
      <c r="S41" s="11"/>
      <c r="T41" s="11"/>
      <c r="U41" s="11"/>
      <c r="V41" s="11"/>
      <c r="W41" s="11"/>
      <c r="X41" s="11"/>
      <c r="Y41" s="11"/>
      <c r="Z41" s="11"/>
      <c r="AA41" s="11"/>
      <c r="AB41" s="11"/>
      <c r="AC41" s="67"/>
      <c r="AD41" s="67"/>
      <c r="AE41" s="11"/>
      <c r="AF41" s="11"/>
      <c r="AG41" s="3"/>
      <c r="AH41" s="3"/>
      <c r="AI41" s="11"/>
      <c r="AY41" s="63"/>
      <c r="AZ41" s="67"/>
    </row>
    <row r="42" spans="2:52" ht="16.5" customHeight="1" x14ac:dyDescent="0.25">
      <c r="B42" s="15"/>
      <c r="C42" s="1432">
        <v>14</v>
      </c>
      <c r="D42" s="279"/>
      <c r="E42" s="1676"/>
      <c r="F42" s="1677"/>
      <c r="G42" s="356"/>
      <c r="H42" s="356"/>
      <c r="I42" s="356"/>
      <c r="J42" s="356"/>
      <c r="K42" s="356"/>
      <c r="L42" s="356"/>
      <c r="M42" s="1441"/>
      <c r="O42" s="1454">
        <f t="shared" si="7"/>
        <v>0</v>
      </c>
      <c r="P42" s="1454">
        <f t="shared" si="8"/>
        <v>0</v>
      </c>
      <c r="Q42" s="1454">
        <f t="shared" si="9"/>
        <v>0</v>
      </c>
      <c r="R42" s="11"/>
      <c r="S42" s="11"/>
      <c r="T42" s="11"/>
      <c r="U42" s="11"/>
      <c r="V42" s="11"/>
      <c r="W42" s="11"/>
      <c r="X42" s="11"/>
      <c r="Y42" s="11"/>
      <c r="Z42" s="11"/>
      <c r="AA42" s="11"/>
      <c r="AB42" s="11"/>
      <c r="AC42" s="67"/>
      <c r="AD42" s="67"/>
      <c r="AE42" s="11"/>
      <c r="AF42" s="11"/>
      <c r="AG42" s="3"/>
      <c r="AH42" s="3"/>
      <c r="AI42" s="11"/>
      <c r="AY42" s="63"/>
      <c r="AZ42" s="67"/>
    </row>
    <row r="43" spans="2:52" ht="16.5" customHeight="1" x14ac:dyDescent="0.25">
      <c r="B43" s="15"/>
      <c r="C43" s="1432">
        <v>15</v>
      </c>
      <c r="D43" s="279"/>
      <c r="E43" s="1676"/>
      <c r="F43" s="1677"/>
      <c r="G43" s="356"/>
      <c r="H43" s="356"/>
      <c r="I43" s="356"/>
      <c r="J43" s="356"/>
      <c r="K43" s="356"/>
      <c r="L43" s="356"/>
      <c r="M43" s="1441"/>
      <c r="O43" s="1454">
        <f t="shared" si="7"/>
        <v>0</v>
      </c>
      <c r="P43" s="1454">
        <f t="shared" si="8"/>
        <v>0</v>
      </c>
      <c r="Q43" s="1454">
        <f t="shared" si="9"/>
        <v>0</v>
      </c>
      <c r="R43" s="11"/>
      <c r="S43" s="11"/>
      <c r="T43" s="11"/>
      <c r="U43" s="11"/>
      <c r="V43" s="11"/>
      <c r="W43" s="11"/>
      <c r="X43" s="11"/>
      <c r="Y43" s="11"/>
      <c r="Z43" s="11"/>
      <c r="AA43" s="11"/>
      <c r="AB43" s="11"/>
      <c r="AC43" s="67"/>
      <c r="AD43" s="67"/>
      <c r="AE43" s="11"/>
      <c r="AF43" s="11"/>
      <c r="AG43" s="3"/>
      <c r="AH43" s="3"/>
      <c r="AI43" s="11"/>
      <c r="AY43" s="63"/>
      <c r="AZ43" s="67"/>
    </row>
    <row r="44" spans="2:52" ht="16.5" customHeight="1" x14ac:dyDescent="0.25">
      <c r="B44" s="15"/>
      <c r="C44" s="1432">
        <v>16</v>
      </c>
      <c r="D44" s="279"/>
      <c r="E44" s="1676"/>
      <c r="F44" s="1677"/>
      <c r="G44" s="356"/>
      <c r="H44" s="356"/>
      <c r="I44" s="356"/>
      <c r="J44" s="356"/>
      <c r="K44" s="356"/>
      <c r="L44" s="356"/>
      <c r="M44" s="1441"/>
      <c r="O44" s="1454">
        <f t="shared" si="7"/>
        <v>0</v>
      </c>
      <c r="P44" s="1454">
        <f t="shared" si="8"/>
        <v>0</v>
      </c>
      <c r="Q44" s="1454">
        <f t="shared" si="9"/>
        <v>0</v>
      </c>
      <c r="R44" s="11"/>
      <c r="S44" s="11"/>
      <c r="T44" s="11"/>
      <c r="U44" s="11"/>
      <c r="V44" s="11"/>
      <c r="W44" s="11"/>
      <c r="X44" s="11"/>
      <c r="Y44" s="11"/>
      <c r="Z44" s="11"/>
      <c r="AA44" s="11"/>
      <c r="AB44" s="11"/>
      <c r="AC44" s="67"/>
      <c r="AD44" s="67"/>
      <c r="AE44" s="11"/>
      <c r="AF44" s="11"/>
      <c r="AG44" s="3"/>
      <c r="AH44" s="3"/>
      <c r="AI44" s="11"/>
      <c r="AY44" s="63"/>
      <c r="AZ44" s="67"/>
    </row>
    <row r="45" spans="2:52" ht="16.5" customHeight="1" x14ac:dyDescent="0.25">
      <c r="B45" s="15"/>
      <c r="C45" s="1432">
        <v>17</v>
      </c>
      <c r="D45" s="279"/>
      <c r="E45" s="1676"/>
      <c r="F45" s="1677"/>
      <c r="G45" s="356"/>
      <c r="H45" s="356"/>
      <c r="I45" s="356"/>
      <c r="J45" s="356"/>
      <c r="K45" s="356"/>
      <c r="L45" s="356"/>
      <c r="M45" s="1441"/>
      <c r="O45" s="1454">
        <f t="shared" si="7"/>
        <v>0</v>
      </c>
      <c r="P45" s="1454">
        <f t="shared" si="8"/>
        <v>0</v>
      </c>
      <c r="Q45" s="1454">
        <f t="shared" si="9"/>
        <v>0</v>
      </c>
      <c r="R45" s="11"/>
      <c r="S45" s="11"/>
      <c r="T45" s="11"/>
      <c r="U45" s="11"/>
      <c r="V45" s="11"/>
      <c r="W45" s="11"/>
      <c r="X45" s="11"/>
      <c r="Y45" s="11"/>
      <c r="Z45" s="11"/>
      <c r="AA45" s="11"/>
      <c r="AB45" s="11"/>
      <c r="AC45" s="67"/>
      <c r="AD45" s="67"/>
      <c r="AE45" s="11"/>
      <c r="AF45" s="11"/>
      <c r="AG45" s="3"/>
      <c r="AH45" s="3"/>
      <c r="AI45" s="11"/>
      <c r="AY45" s="63"/>
      <c r="AZ45" s="67"/>
    </row>
    <row r="46" spans="2:52" ht="16.5" customHeight="1" x14ac:dyDescent="0.25">
      <c r="B46" s="15"/>
      <c r="C46" s="1432">
        <v>18</v>
      </c>
      <c r="D46" s="279"/>
      <c r="E46" s="1676"/>
      <c r="F46" s="1677"/>
      <c r="G46" s="356"/>
      <c r="H46" s="356"/>
      <c r="I46" s="356"/>
      <c r="J46" s="356"/>
      <c r="K46" s="356"/>
      <c r="L46" s="356"/>
      <c r="M46" s="1441"/>
      <c r="O46" s="1454">
        <f t="shared" si="7"/>
        <v>0</v>
      </c>
      <c r="P46" s="1454">
        <f t="shared" si="8"/>
        <v>0</v>
      </c>
      <c r="Q46" s="1454">
        <f t="shared" si="9"/>
        <v>0</v>
      </c>
      <c r="R46" s="11"/>
      <c r="S46" s="11"/>
      <c r="T46" s="11"/>
      <c r="U46" s="11"/>
      <c r="V46" s="11"/>
      <c r="W46" s="11"/>
      <c r="X46" s="11"/>
      <c r="Y46" s="11"/>
      <c r="Z46" s="11"/>
      <c r="AA46" s="11"/>
      <c r="AB46" s="11"/>
      <c r="AC46" s="67"/>
      <c r="AD46" s="67"/>
      <c r="AE46" s="11"/>
      <c r="AF46" s="11"/>
      <c r="AG46" s="3"/>
      <c r="AH46" s="3"/>
      <c r="AI46" s="11"/>
      <c r="AY46" s="63"/>
      <c r="AZ46" s="67"/>
    </row>
    <row r="47" spans="2:52" ht="16.5" customHeight="1" x14ac:dyDescent="0.25">
      <c r="B47" s="15"/>
      <c r="C47" s="1432">
        <v>19</v>
      </c>
      <c r="D47" s="279"/>
      <c r="E47" s="1676"/>
      <c r="F47" s="1677"/>
      <c r="G47" s="356"/>
      <c r="H47" s="356"/>
      <c r="I47" s="356"/>
      <c r="J47" s="356"/>
      <c r="K47" s="356"/>
      <c r="L47" s="356"/>
      <c r="M47" s="1441"/>
      <c r="O47" s="1454">
        <f t="shared" si="7"/>
        <v>0</v>
      </c>
      <c r="P47" s="1454">
        <f t="shared" si="8"/>
        <v>0</v>
      </c>
      <c r="Q47" s="1454">
        <f t="shared" si="9"/>
        <v>0</v>
      </c>
      <c r="R47" s="11"/>
      <c r="S47" s="11"/>
      <c r="T47" s="11"/>
      <c r="U47" s="11"/>
      <c r="V47" s="11"/>
      <c r="W47" s="11"/>
      <c r="X47" s="11"/>
      <c r="Y47" s="11"/>
      <c r="Z47" s="11"/>
      <c r="AA47" s="11"/>
      <c r="AB47" s="11"/>
      <c r="AC47" s="67"/>
      <c r="AD47" s="67"/>
      <c r="AE47" s="11"/>
      <c r="AF47" s="11"/>
      <c r="AG47" s="3"/>
      <c r="AH47" s="3"/>
      <c r="AI47" s="11"/>
      <c r="AY47" s="63"/>
      <c r="AZ47" s="67"/>
    </row>
    <row r="48" spans="2:52" ht="16.5" customHeight="1" thickBot="1" x14ac:dyDescent="0.3">
      <c r="B48" s="15"/>
      <c r="C48" s="1433">
        <v>20</v>
      </c>
      <c r="D48" s="281"/>
      <c r="E48" s="1678"/>
      <c r="F48" s="1679"/>
      <c r="G48" s="359"/>
      <c r="H48" s="359"/>
      <c r="I48" s="359"/>
      <c r="J48" s="359"/>
      <c r="K48" s="359"/>
      <c r="L48" s="359"/>
      <c r="M48" s="1442"/>
      <c r="O48" s="1454">
        <f t="shared" si="7"/>
        <v>0</v>
      </c>
      <c r="P48" s="1454">
        <f t="shared" si="8"/>
        <v>0</v>
      </c>
      <c r="Q48" s="1454">
        <f t="shared" si="9"/>
        <v>0</v>
      </c>
      <c r="R48" s="11"/>
      <c r="S48" s="11"/>
      <c r="T48" s="11"/>
      <c r="U48" s="11"/>
      <c r="V48" s="11"/>
      <c r="W48" s="11"/>
      <c r="X48" s="11"/>
      <c r="Y48" s="11"/>
      <c r="Z48" s="11"/>
      <c r="AA48" s="11"/>
      <c r="AB48" s="11"/>
      <c r="AC48" s="67"/>
      <c r="AD48" s="67"/>
      <c r="AE48" s="11"/>
      <c r="AF48" s="11"/>
      <c r="AG48" s="3"/>
      <c r="AH48" s="3"/>
      <c r="AI48" s="11"/>
      <c r="AY48" s="63"/>
      <c r="AZ48" s="67"/>
    </row>
    <row r="49" spans="2:52" ht="16.5" customHeight="1" thickBot="1" x14ac:dyDescent="0.3">
      <c r="B49" s="15"/>
      <c r="C49" s="1434"/>
      <c r="D49" s="1435"/>
      <c r="E49" s="1436"/>
      <c r="F49" s="1436"/>
      <c r="G49" s="708">
        <f>SUM(G29:G48)</f>
        <v>0</v>
      </c>
      <c r="H49" s="708">
        <f>SUM(H29:H48)</f>
        <v>0</v>
      </c>
      <c r="I49" s="704">
        <f>SUM(I29:I48)</f>
        <v>0</v>
      </c>
      <c r="J49" s="11"/>
      <c r="K49" s="708">
        <f>SUM(K29:K48)</f>
        <v>0</v>
      </c>
      <c r="L49" s="704">
        <f>SUM(L29:L48)</f>
        <v>0</v>
      </c>
      <c r="M49" s="11"/>
      <c r="O49" s="1471">
        <f>SUM(O29:O48)</f>
        <v>0</v>
      </c>
      <c r="P49" s="1471">
        <f>SUM(P29:P48)</f>
        <v>0</v>
      </c>
      <c r="Q49" s="1471">
        <f>SUM(Q29:Q48)</f>
        <v>0</v>
      </c>
      <c r="R49" s="11"/>
      <c r="S49" s="11"/>
      <c r="T49" s="11"/>
      <c r="U49" s="11"/>
      <c r="V49" s="11"/>
      <c r="W49" s="11"/>
      <c r="X49" s="11"/>
      <c r="Y49" s="11"/>
      <c r="Z49" s="11"/>
      <c r="AA49" s="11"/>
      <c r="AB49" s="11"/>
      <c r="AC49" s="67"/>
      <c r="AD49" s="67"/>
      <c r="AE49" s="11"/>
      <c r="AF49" s="11"/>
      <c r="AG49" s="3"/>
      <c r="AH49" s="3"/>
      <c r="AI49" s="11"/>
      <c r="AY49" s="63"/>
      <c r="AZ49" s="67"/>
    </row>
    <row r="50" spans="2:52" s="11" customFormat="1" ht="16.5" customHeight="1" x14ac:dyDescent="0.25">
      <c r="B50" s="15"/>
      <c r="C50" s="1434"/>
      <c r="D50" s="1435"/>
      <c r="E50" s="1438"/>
      <c r="F50" s="1438"/>
      <c r="G50" s="1439"/>
      <c r="K50" s="1440"/>
      <c r="L50" s="1439"/>
      <c r="O50" s="1469"/>
      <c r="P50" s="1467"/>
      <c r="Q50" s="1467"/>
      <c r="R50" s="1437"/>
      <c r="AL50" s="67"/>
      <c r="AM50" s="67"/>
      <c r="AY50" s="12"/>
      <c r="AZ50" s="67"/>
    </row>
    <row r="51" spans="2:52" ht="24.75" customHeight="1" x14ac:dyDescent="0.25">
      <c r="B51" s="15"/>
      <c r="C51" s="1682" t="str">
        <f>CONCATENATE("Informação relativa à Medida Nº 2: ",F13)</f>
        <v xml:space="preserve">Informação relativa à Medida Nº 2: </v>
      </c>
      <c r="D51" s="1682"/>
      <c r="E51" s="1682"/>
      <c r="F51" s="1682"/>
      <c r="G51" s="11"/>
      <c r="H51" s="11"/>
      <c r="I51" s="11"/>
      <c r="J51" s="11"/>
      <c r="K51" s="11"/>
      <c r="L51" s="11"/>
      <c r="M51" s="11"/>
      <c r="N51" s="11"/>
      <c r="O51" s="1454"/>
      <c r="P51" s="1454"/>
      <c r="Q51" s="1454"/>
      <c r="R51" s="11"/>
      <c r="S51" s="11"/>
      <c r="T51" s="11"/>
      <c r="U51" s="11"/>
      <c r="V51" s="11"/>
      <c r="W51" s="11"/>
      <c r="X51" s="11"/>
      <c r="Y51" s="11"/>
      <c r="Z51" s="11"/>
      <c r="AA51" s="11"/>
      <c r="AB51" s="11"/>
      <c r="AC51" s="11"/>
      <c r="AD51" s="11"/>
      <c r="AE51" s="11"/>
      <c r="AF51" s="11"/>
      <c r="AG51" s="11"/>
      <c r="AH51" s="11"/>
      <c r="AI51" s="11"/>
      <c r="AJ51" s="11"/>
      <c r="AK51" s="11"/>
      <c r="AL51" s="67"/>
      <c r="AN51" s="11"/>
      <c r="AS51" s="11"/>
      <c r="AT51" s="67"/>
      <c r="AU51" s="67"/>
      <c r="AV51" s="11"/>
      <c r="AY51" s="12"/>
      <c r="AZ51" s="67"/>
    </row>
    <row r="52" spans="2:52" ht="12.75" customHeight="1" thickBot="1" x14ac:dyDescent="0.3">
      <c r="B52" s="15"/>
      <c r="C52" s="23"/>
      <c r="D52" s="11"/>
      <c r="E52" s="11"/>
      <c r="F52" s="11"/>
      <c r="G52" s="11"/>
      <c r="H52" s="11"/>
      <c r="I52" s="11"/>
      <c r="J52" s="11"/>
      <c r="K52" s="11"/>
      <c r="L52" s="11"/>
      <c r="M52" s="11"/>
      <c r="N52" s="11"/>
      <c r="O52" s="1454"/>
      <c r="P52" s="1454"/>
      <c r="Q52" s="1454"/>
      <c r="R52" s="11"/>
      <c r="S52" s="11"/>
      <c r="T52" s="11"/>
      <c r="U52" s="11"/>
      <c r="V52" s="11"/>
      <c r="W52" s="11"/>
      <c r="X52" s="11"/>
      <c r="Y52" s="11"/>
      <c r="Z52" s="11"/>
      <c r="AA52" s="11"/>
      <c r="AB52" s="11"/>
      <c r="AC52" s="11"/>
      <c r="AD52" s="11"/>
      <c r="AE52" s="11"/>
      <c r="AF52" s="11"/>
      <c r="AG52" s="11"/>
      <c r="AH52" s="11"/>
      <c r="AI52" s="11"/>
      <c r="AJ52" s="11"/>
      <c r="AK52" s="11"/>
      <c r="AL52" s="67"/>
      <c r="AN52" s="11"/>
      <c r="AS52" s="11"/>
      <c r="AT52" s="67"/>
      <c r="AU52" s="67"/>
      <c r="AV52" s="11"/>
      <c r="AY52" s="12"/>
      <c r="AZ52" s="67"/>
    </row>
    <row r="53" spans="2:52" ht="39" customHeight="1" x14ac:dyDescent="0.25">
      <c r="B53" s="15"/>
      <c r="C53" s="1683" t="s">
        <v>660</v>
      </c>
      <c r="D53" s="1685" t="s">
        <v>676</v>
      </c>
      <c r="E53" s="1687" t="s">
        <v>661</v>
      </c>
      <c r="F53" s="1688"/>
      <c r="G53" s="1691" t="s">
        <v>662</v>
      </c>
      <c r="H53" s="1692"/>
      <c r="I53" s="1692"/>
      <c r="J53" s="1692"/>
      <c r="K53" s="1694" t="s">
        <v>663</v>
      </c>
      <c r="L53" s="1694"/>
      <c r="M53" s="1695"/>
      <c r="O53" s="1468" t="s">
        <v>671</v>
      </c>
      <c r="P53" s="1468" t="s">
        <v>672</v>
      </c>
      <c r="Q53" s="1693" t="s">
        <v>664</v>
      </c>
      <c r="R53" s="11"/>
      <c r="S53" s="11"/>
      <c r="T53" s="11"/>
      <c r="U53" s="11"/>
      <c r="V53" s="11"/>
      <c r="W53" s="11"/>
      <c r="X53" s="11"/>
      <c r="Y53" s="11"/>
      <c r="Z53" s="11"/>
      <c r="AA53" s="11"/>
      <c r="AB53" s="67"/>
      <c r="AC53" s="67"/>
      <c r="AD53" s="11"/>
      <c r="AE53" s="11"/>
      <c r="AF53" s="67"/>
      <c r="AG53" s="3"/>
      <c r="AH53" s="3"/>
      <c r="AY53" s="63"/>
      <c r="AZ53" s="11"/>
    </row>
    <row r="54" spans="2:52" ht="34.5" customHeight="1" thickBot="1" x14ac:dyDescent="0.3">
      <c r="B54" s="15"/>
      <c r="C54" s="1684"/>
      <c r="D54" s="1686"/>
      <c r="E54" s="1689"/>
      <c r="F54" s="1690"/>
      <c r="G54" s="1426" t="s">
        <v>665</v>
      </c>
      <c r="H54" s="1427" t="s">
        <v>666</v>
      </c>
      <c r="I54" s="1428" t="s">
        <v>667</v>
      </c>
      <c r="J54" s="1430" t="s">
        <v>668</v>
      </c>
      <c r="K54" s="1429" t="s">
        <v>670</v>
      </c>
      <c r="L54" s="1428" t="s">
        <v>667</v>
      </c>
      <c r="M54" s="1446" t="s">
        <v>668</v>
      </c>
      <c r="O54" s="1468" t="s">
        <v>669</v>
      </c>
      <c r="P54" s="1468" t="s">
        <v>669</v>
      </c>
      <c r="Q54" s="1693"/>
      <c r="R54" s="11"/>
      <c r="S54" s="11"/>
      <c r="T54" s="11"/>
      <c r="U54" s="11"/>
      <c r="V54" s="11"/>
      <c r="W54" s="11"/>
      <c r="X54" s="11"/>
      <c r="Y54" s="11"/>
      <c r="Z54" s="11"/>
      <c r="AA54" s="11"/>
      <c r="AB54" s="67"/>
      <c r="AC54" s="67"/>
      <c r="AD54" s="11"/>
      <c r="AE54" s="11"/>
      <c r="AF54" s="67"/>
      <c r="AG54" s="3"/>
      <c r="AH54" s="3"/>
      <c r="AY54" s="63"/>
      <c r="AZ54" s="11"/>
    </row>
    <row r="55" spans="2:52" ht="16.5" customHeight="1" x14ac:dyDescent="0.25">
      <c r="B55" s="15"/>
      <c r="C55" s="1431">
        <v>1</v>
      </c>
      <c r="D55" s="1445"/>
      <c r="E55" s="1680"/>
      <c r="F55" s="1681"/>
      <c r="G55" s="1443"/>
      <c r="H55" s="1443"/>
      <c r="I55" s="1443"/>
      <c r="J55" s="1443"/>
      <c r="K55" s="1443"/>
      <c r="L55" s="1443"/>
      <c r="M55" s="1444"/>
      <c r="O55" s="1454">
        <f t="shared" ref="O55:O74" si="10">(G55+H55)*I55*J55/1000</f>
        <v>0</v>
      </c>
      <c r="P55" s="1454">
        <f t="shared" ref="P55:P74" si="11">K55*L55*M55/1000</f>
        <v>0</v>
      </c>
      <c r="Q55" s="1454">
        <f t="shared" ref="Q55:Q74" si="12">O55-P55</f>
        <v>0</v>
      </c>
      <c r="R55" s="11"/>
      <c r="S55" s="11"/>
      <c r="T55" s="11"/>
      <c r="U55" s="11"/>
      <c r="V55" s="11"/>
      <c r="W55" s="11"/>
      <c r="X55" s="11"/>
      <c r="Y55" s="11"/>
      <c r="Z55" s="11"/>
      <c r="AA55" s="11"/>
      <c r="AB55" s="67"/>
      <c r="AC55" s="67"/>
      <c r="AD55" s="11"/>
      <c r="AE55" s="11"/>
      <c r="AF55" s="67"/>
      <c r="AG55" s="3"/>
      <c r="AH55" s="3"/>
      <c r="AY55" s="63"/>
      <c r="AZ55" s="11"/>
    </row>
    <row r="56" spans="2:52" ht="16.5" customHeight="1" x14ac:dyDescent="0.25">
      <c r="B56" s="15"/>
      <c r="C56" s="1432">
        <v>2</v>
      </c>
      <c r="D56" s="279"/>
      <c r="E56" s="1676"/>
      <c r="F56" s="1677"/>
      <c r="G56" s="356"/>
      <c r="H56" s="356"/>
      <c r="I56" s="356"/>
      <c r="J56" s="356"/>
      <c r="K56" s="356"/>
      <c r="L56" s="356"/>
      <c r="M56" s="1441"/>
      <c r="O56" s="1454">
        <f t="shared" si="10"/>
        <v>0</v>
      </c>
      <c r="P56" s="1454">
        <f t="shared" si="11"/>
        <v>0</v>
      </c>
      <c r="Q56" s="1454">
        <f t="shared" si="12"/>
        <v>0</v>
      </c>
      <c r="R56" s="11"/>
      <c r="S56" s="11"/>
      <c r="T56" s="11"/>
      <c r="U56" s="11"/>
      <c r="V56" s="11"/>
      <c r="W56" s="11"/>
      <c r="X56" s="11"/>
      <c r="Y56" s="11"/>
      <c r="Z56" s="11"/>
      <c r="AA56" s="11"/>
      <c r="AB56" s="67"/>
      <c r="AC56" s="67"/>
      <c r="AD56" s="11"/>
      <c r="AE56" s="11"/>
      <c r="AF56" s="67"/>
      <c r="AG56" s="3"/>
      <c r="AH56" s="3"/>
      <c r="AY56" s="63"/>
      <c r="AZ56" s="11"/>
    </row>
    <row r="57" spans="2:52" ht="16.5" customHeight="1" x14ac:dyDescent="0.25">
      <c r="B57" s="15"/>
      <c r="C57" s="1432">
        <v>3</v>
      </c>
      <c r="D57" s="279"/>
      <c r="E57" s="1676"/>
      <c r="F57" s="1677"/>
      <c r="G57" s="356"/>
      <c r="H57" s="356"/>
      <c r="I57" s="356"/>
      <c r="J57" s="356"/>
      <c r="K57" s="356"/>
      <c r="L57" s="356"/>
      <c r="M57" s="1441"/>
      <c r="O57" s="1454">
        <f t="shared" si="10"/>
        <v>0</v>
      </c>
      <c r="P57" s="1454">
        <f t="shared" si="11"/>
        <v>0</v>
      </c>
      <c r="Q57" s="1454">
        <f t="shared" si="12"/>
        <v>0</v>
      </c>
      <c r="R57" s="11"/>
      <c r="S57" s="11"/>
      <c r="T57" s="11"/>
      <c r="U57" s="11"/>
      <c r="V57" s="11"/>
      <c r="W57" s="11"/>
      <c r="X57" s="11"/>
      <c r="Y57" s="11"/>
      <c r="Z57" s="11"/>
      <c r="AA57" s="11"/>
      <c r="AB57" s="67"/>
      <c r="AC57" s="67"/>
      <c r="AD57" s="11"/>
      <c r="AE57" s="11"/>
      <c r="AF57" s="67"/>
      <c r="AG57" s="3"/>
      <c r="AH57" s="3"/>
      <c r="AY57" s="63"/>
      <c r="AZ57" s="11"/>
    </row>
    <row r="58" spans="2:52" ht="16.5" customHeight="1" x14ac:dyDescent="0.25">
      <c r="B58" s="15"/>
      <c r="C58" s="1432">
        <v>4</v>
      </c>
      <c r="D58" s="279"/>
      <c r="E58" s="1676"/>
      <c r="F58" s="1677"/>
      <c r="G58" s="356"/>
      <c r="H58" s="356"/>
      <c r="I58" s="356"/>
      <c r="J58" s="356"/>
      <c r="K58" s="356"/>
      <c r="L58" s="356"/>
      <c r="M58" s="1441"/>
      <c r="O58" s="1454">
        <f t="shared" si="10"/>
        <v>0</v>
      </c>
      <c r="P58" s="1454">
        <f t="shared" si="11"/>
        <v>0</v>
      </c>
      <c r="Q58" s="1454">
        <f t="shared" si="12"/>
        <v>0</v>
      </c>
      <c r="R58" s="11"/>
      <c r="S58" s="11"/>
      <c r="T58" s="11"/>
      <c r="U58" s="11"/>
      <c r="V58" s="11"/>
      <c r="W58" s="11"/>
      <c r="X58" s="11"/>
      <c r="Y58" s="11"/>
      <c r="Z58" s="11"/>
      <c r="AA58" s="11"/>
      <c r="AB58" s="67"/>
      <c r="AC58" s="67"/>
      <c r="AD58" s="11"/>
      <c r="AE58" s="11"/>
      <c r="AF58" s="67"/>
      <c r="AG58" s="3"/>
      <c r="AH58" s="3"/>
      <c r="AY58" s="63"/>
      <c r="AZ58" s="11"/>
    </row>
    <row r="59" spans="2:52" ht="16.5" customHeight="1" x14ac:dyDescent="0.25">
      <c r="B59" s="15"/>
      <c r="C59" s="1432">
        <v>5</v>
      </c>
      <c r="D59" s="279"/>
      <c r="E59" s="1676"/>
      <c r="F59" s="1677"/>
      <c r="G59" s="356"/>
      <c r="H59" s="356"/>
      <c r="I59" s="356"/>
      <c r="J59" s="356"/>
      <c r="K59" s="356"/>
      <c r="L59" s="356"/>
      <c r="M59" s="1441"/>
      <c r="O59" s="1454">
        <f t="shared" si="10"/>
        <v>0</v>
      </c>
      <c r="P59" s="1454">
        <f t="shared" si="11"/>
        <v>0</v>
      </c>
      <c r="Q59" s="1454">
        <f t="shared" si="12"/>
        <v>0</v>
      </c>
      <c r="R59" s="11"/>
      <c r="S59" s="11"/>
      <c r="T59" s="11"/>
      <c r="U59" s="11"/>
      <c r="V59" s="11"/>
      <c r="W59" s="11"/>
      <c r="X59" s="11"/>
      <c r="Y59" s="11"/>
      <c r="Z59" s="11"/>
      <c r="AA59" s="11"/>
      <c r="AB59" s="67"/>
      <c r="AC59" s="67"/>
      <c r="AD59" s="11"/>
      <c r="AE59" s="11"/>
      <c r="AF59" s="67"/>
      <c r="AG59" s="3"/>
      <c r="AH59" s="3"/>
      <c r="AY59" s="63"/>
      <c r="AZ59" s="11"/>
    </row>
    <row r="60" spans="2:52" ht="16.5" customHeight="1" x14ac:dyDescent="0.25">
      <c r="B60" s="15"/>
      <c r="C60" s="1432">
        <v>6</v>
      </c>
      <c r="D60" s="279"/>
      <c r="E60" s="1676"/>
      <c r="F60" s="1677"/>
      <c r="G60" s="356"/>
      <c r="H60" s="356"/>
      <c r="I60" s="356"/>
      <c r="J60" s="356"/>
      <c r="K60" s="356"/>
      <c r="L60" s="356"/>
      <c r="M60" s="1441"/>
      <c r="O60" s="1454">
        <f t="shared" si="10"/>
        <v>0</v>
      </c>
      <c r="P60" s="1454">
        <f t="shared" si="11"/>
        <v>0</v>
      </c>
      <c r="Q60" s="1454">
        <f t="shared" si="12"/>
        <v>0</v>
      </c>
      <c r="R60" s="11"/>
      <c r="S60" s="11"/>
      <c r="T60" s="11"/>
      <c r="U60" s="11"/>
      <c r="V60" s="11"/>
      <c r="W60" s="11"/>
      <c r="X60" s="11"/>
      <c r="Y60" s="11"/>
      <c r="Z60" s="11"/>
      <c r="AA60" s="11"/>
      <c r="AB60" s="11"/>
      <c r="AC60" s="67"/>
      <c r="AD60" s="67"/>
      <c r="AE60" s="11"/>
      <c r="AF60" s="11"/>
      <c r="AG60" s="3"/>
      <c r="AH60" s="3"/>
      <c r="AI60" s="11"/>
      <c r="AY60" s="63"/>
      <c r="AZ60" s="67"/>
    </row>
    <row r="61" spans="2:52" ht="16.5" customHeight="1" x14ac:dyDescent="0.25">
      <c r="B61" s="15"/>
      <c r="C61" s="1432">
        <v>7</v>
      </c>
      <c r="D61" s="279"/>
      <c r="E61" s="1676"/>
      <c r="F61" s="1677"/>
      <c r="G61" s="356"/>
      <c r="H61" s="356"/>
      <c r="I61" s="356"/>
      <c r="J61" s="356"/>
      <c r="K61" s="356"/>
      <c r="L61" s="356"/>
      <c r="M61" s="1441"/>
      <c r="O61" s="1454">
        <f t="shared" si="10"/>
        <v>0</v>
      </c>
      <c r="P61" s="1454">
        <f t="shared" si="11"/>
        <v>0</v>
      </c>
      <c r="Q61" s="1454">
        <f t="shared" si="12"/>
        <v>0</v>
      </c>
      <c r="R61" s="11"/>
      <c r="S61" s="11"/>
      <c r="T61" s="11"/>
      <c r="U61" s="11"/>
      <c r="V61" s="11"/>
      <c r="W61" s="11"/>
      <c r="X61" s="11"/>
      <c r="Y61" s="11"/>
      <c r="Z61" s="11"/>
      <c r="AA61" s="11"/>
      <c r="AB61" s="11"/>
      <c r="AC61" s="67"/>
      <c r="AD61" s="67"/>
      <c r="AE61" s="11"/>
      <c r="AF61" s="11"/>
      <c r="AG61" s="3"/>
      <c r="AH61" s="3"/>
      <c r="AI61" s="11"/>
      <c r="AY61" s="63"/>
      <c r="AZ61" s="67"/>
    </row>
    <row r="62" spans="2:52" ht="16.5" customHeight="1" x14ac:dyDescent="0.25">
      <c r="B62" s="15"/>
      <c r="C62" s="1432">
        <v>8</v>
      </c>
      <c r="D62" s="279"/>
      <c r="E62" s="1676"/>
      <c r="F62" s="1677"/>
      <c r="G62" s="356"/>
      <c r="H62" s="356"/>
      <c r="I62" s="356"/>
      <c r="J62" s="356"/>
      <c r="K62" s="356"/>
      <c r="L62" s="356"/>
      <c r="M62" s="1441"/>
      <c r="O62" s="1454">
        <f t="shared" si="10"/>
        <v>0</v>
      </c>
      <c r="P62" s="1454">
        <f t="shared" si="11"/>
        <v>0</v>
      </c>
      <c r="Q62" s="1454">
        <f t="shared" si="12"/>
        <v>0</v>
      </c>
      <c r="R62" s="11"/>
      <c r="S62" s="11"/>
      <c r="T62" s="11"/>
      <c r="U62" s="11"/>
      <c r="V62" s="11"/>
      <c r="W62" s="11"/>
      <c r="X62" s="11"/>
      <c r="Y62" s="11"/>
      <c r="Z62" s="11"/>
      <c r="AA62" s="11"/>
      <c r="AB62" s="11"/>
      <c r="AC62" s="67"/>
      <c r="AD62" s="67"/>
      <c r="AE62" s="11"/>
      <c r="AF62" s="11"/>
      <c r="AG62" s="3"/>
      <c r="AH62" s="3"/>
      <c r="AI62" s="11"/>
      <c r="AY62" s="63"/>
      <c r="AZ62" s="67"/>
    </row>
    <row r="63" spans="2:52" ht="16.5" customHeight="1" x14ac:dyDescent="0.25">
      <c r="B63" s="15"/>
      <c r="C63" s="1432">
        <v>9</v>
      </c>
      <c r="D63" s="279"/>
      <c r="E63" s="1676"/>
      <c r="F63" s="1677"/>
      <c r="G63" s="356"/>
      <c r="H63" s="356"/>
      <c r="I63" s="356"/>
      <c r="J63" s="356"/>
      <c r="K63" s="356"/>
      <c r="L63" s="356"/>
      <c r="M63" s="1441"/>
      <c r="O63" s="1454">
        <f t="shared" si="10"/>
        <v>0</v>
      </c>
      <c r="P63" s="1454">
        <f t="shared" si="11"/>
        <v>0</v>
      </c>
      <c r="Q63" s="1454">
        <f t="shared" si="12"/>
        <v>0</v>
      </c>
      <c r="R63" s="11"/>
      <c r="S63" s="11"/>
      <c r="T63" s="11"/>
      <c r="U63" s="11"/>
      <c r="V63" s="11"/>
      <c r="W63" s="11"/>
      <c r="X63" s="11"/>
      <c r="Y63" s="11"/>
      <c r="Z63" s="11"/>
      <c r="AA63" s="11"/>
      <c r="AB63" s="11"/>
      <c r="AC63" s="67"/>
      <c r="AD63" s="67"/>
      <c r="AE63" s="11"/>
      <c r="AF63" s="11"/>
      <c r="AG63" s="3"/>
      <c r="AH63" s="3"/>
      <c r="AI63" s="11"/>
      <c r="AY63" s="63"/>
      <c r="AZ63" s="67"/>
    </row>
    <row r="64" spans="2:52" ht="16.5" customHeight="1" x14ac:dyDescent="0.25">
      <c r="B64" s="15"/>
      <c r="C64" s="1432">
        <v>10</v>
      </c>
      <c r="D64" s="279"/>
      <c r="E64" s="1676"/>
      <c r="F64" s="1677"/>
      <c r="G64" s="356"/>
      <c r="H64" s="356"/>
      <c r="I64" s="356"/>
      <c r="J64" s="356"/>
      <c r="K64" s="356"/>
      <c r="L64" s="356"/>
      <c r="M64" s="1441"/>
      <c r="O64" s="1454">
        <f t="shared" si="10"/>
        <v>0</v>
      </c>
      <c r="P64" s="1454">
        <f t="shared" si="11"/>
        <v>0</v>
      </c>
      <c r="Q64" s="1454">
        <f t="shared" si="12"/>
        <v>0</v>
      </c>
      <c r="R64" s="11"/>
      <c r="S64" s="11"/>
      <c r="T64" s="11"/>
      <c r="U64" s="11"/>
      <c r="V64" s="11"/>
      <c r="W64" s="11"/>
      <c r="X64" s="11"/>
      <c r="Y64" s="11"/>
      <c r="Z64" s="11"/>
      <c r="AA64" s="11"/>
      <c r="AB64" s="11"/>
      <c r="AC64" s="67"/>
      <c r="AD64" s="67"/>
      <c r="AE64" s="11"/>
      <c r="AF64" s="11"/>
      <c r="AG64" s="3"/>
      <c r="AH64" s="3"/>
      <c r="AI64" s="11"/>
      <c r="AY64" s="63"/>
      <c r="AZ64" s="67"/>
    </row>
    <row r="65" spans="2:52" ht="16.5" customHeight="1" x14ac:dyDescent="0.25">
      <c r="B65" s="15"/>
      <c r="C65" s="1432">
        <v>11</v>
      </c>
      <c r="D65" s="279"/>
      <c r="E65" s="1676"/>
      <c r="F65" s="1677"/>
      <c r="G65" s="356"/>
      <c r="H65" s="356"/>
      <c r="I65" s="356"/>
      <c r="J65" s="356"/>
      <c r="K65" s="356"/>
      <c r="L65" s="356"/>
      <c r="M65" s="1441"/>
      <c r="O65" s="1454">
        <f t="shared" si="10"/>
        <v>0</v>
      </c>
      <c r="P65" s="1454">
        <f t="shared" si="11"/>
        <v>0</v>
      </c>
      <c r="Q65" s="1454">
        <f t="shared" si="12"/>
        <v>0</v>
      </c>
      <c r="R65" s="11"/>
      <c r="S65" s="11"/>
      <c r="T65" s="11"/>
      <c r="U65" s="11"/>
      <c r="V65" s="11"/>
      <c r="W65" s="11"/>
      <c r="X65" s="11"/>
      <c r="Y65" s="11"/>
      <c r="Z65" s="11"/>
      <c r="AA65" s="11"/>
      <c r="AB65" s="11"/>
      <c r="AC65" s="67"/>
      <c r="AD65" s="67"/>
      <c r="AE65" s="11"/>
      <c r="AF65" s="11"/>
      <c r="AG65" s="3"/>
      <c r="AH65" s="3"/>
      <c r="AI65" s="11"/>
      <c r="AY65" s="63"/>
      <c r="AZ65" s="67"/>
    </row>
    <row r="66" spans="2:52" ht="16.5" customHeight="1" x14ac:dyDescent="0.25">
      <c r="B66" s="15"/>
      <c r="C66" s="1432">
        <v>12</v>
      </c>
      <c r="D66" s="279"/>
      <c r="E66" s="1676"/>
      <c r="F66" s="1677"/>
      <c r="G66" s="356"/>
      <c r="H66" s="356"/>
      <c r="I66" s="356"/>
      <c r="J66" s="356"/>
      <c r="K66" s="356"/>
      <c r="L66" s="356"/>
      <c r="M66" s="1441"/>
      <c r="O66" s="1454">
        <f t="shared" si="10"/>
        <v>0</v>
      </c>
      <c r="P66" s="1454">
        <f t="shared" si="11"/>
        <v>0</v>
      </c>
      <c r="Q66" s="1454">
        <f t="shared" si="12"/>
        <v>0</v>
      </c>
      <c r="R66" s="11"/>
      <c r="S66" s="11"/>
      <c r="T66" s="11"/>
      <c r="U66" s="11"/>
      <c r="V66" s="11"/>
      <c r="W66" s="11"/>
      <c r="X66" s="11"/>
      <c r="Y66" s="11"/>
      <c r="Z66" s="11"/>
      <c r="AA66" s="11"/>
      <c r="AB66" s="11"/>
      <c r="AC66" s="67"/>
      <c r="AD66" s="67"/>
      <c r="AE66" s="11"/>
      <c r="AF66" s="11"/>
      <c r="AG66" s="3"/>
      <c r="AH66" s="3"/>
      <c r="AI66" s="11"/>
      <c r="AY66" s="63"/>
      <c r="AZ66" s="67"/>
    </row>
    <row r="67" spans="2:52" ht="16.5" customHeight="1" x14ac:dyDescent="0.25">
      <c r="B67" s="15"/>
      <c r="C67" s="1432">
        <v>13</v>
      </c>
      <c r="D67" s="279"/>
      <c r="E67" s="1676"/>
      <c r="F67" s="1677"/>
      <c r="G67" s="356"/>
      <c r="H67" s="356"/>
      <c r="I67" s="356"/>
      <c r="J67" s="356"/>
      <c r="K67" s="356"/>
      <c r="L67" s="356"/>
      <c r="M67" s="1441"/>
      <c r="O67" s="1454">
        <f t="shared" si="10"/>
        <v>0</v>
      </c>
      <c r="P67" s="1454">
        <f t="shared" si="11"/>
        <v>0</v>
      </c>
      <c r="Q67" s="1454">
        <f t="shared" si="12"/>
        <v>0</v>
      </c>
      <c r="R67" s="11"/>
      <c r="S67" s="11"/>
      <c r="T67" s="11"/>
      <c r="U67" s="11"/>
      <c r="V67" s="11"/>
      <c r="W67" s="11"/>
      <c r="X67" s="11"/>
      <c r="Y67" s="11"/>
      <c r="Z67" s="11"/>
      <c r="AA67" s="11"/>
      <c r="AB67" s="11"/>
      <c r="AC67" s="67"/>
      <c r="AD67" s="67"/>
      <c r="AE67" s="11"/>
      <c r="AF67" s="11"/>
      <c r="AG67" s="3"/>
      <c r="AH67" s="3"/>
      <c r="AI67" s="11"/>
      <c r="AY67" s="63"/>
      <c r="AZ67" s="67"/>
    </row>
    <row r="68" spans="2:52" ht="16.5" customHeight="1" x14ac:dyDescent="0.25">
      <c r="B68" s="15"/>
      <c r="C68" s="1432">
        <v>14</v>
      </c>
      <c r="D68" s="279"/>
      <c r="E68" s="1676"/>
      <c r="F68" s="1677"/>
      <c r="G68" s="356"/>
      <c r="H68" s="356"/>
      <c r="I68" s="356"/>
      <c r="J68" s="356"/>
      <c r="K68" s="356"/>
      <c r="L68" s="356"/>
      <c r="M68" s="1441"/>
      <c r="O68" s="1454">
        <f t="shared" si="10"/>
        <v>0</v>
      </c>
      <c r="P68" s="1454">
        <f t="shared" si="11"/>
        <v>0</v>
      </c>
      <c r="Q68" s="1454">
        <f t="shared" si="12"/>
        <v>0</v>
      </c>
      <c r="R68" s="11"/>
      <c r="S68" s="11"/>
      <c r="T68" s="11"/>
      <c r="U68" s="11"/>
      <c r="V68" s="11"/>
      <c r="W68" s="11"/>
      <c r="X68" s="11"/>
      <c r="Y68" s="11"/>
      <c r="Z68" s="11"/>
      <c r="AA68" s="11"/>
      <c r="AB68" s="11"/>
      <c r="AC68" s="67"/>
      <c r="AD68" s="67"/>
      <c r="AE68" s="11"/>
      <c r="AF68" s="11"/>
      <c r="AG68" s="3"/>
      <c r="AH68" s="3"/>
      <c r="AI68" s="11"/>
      <c r="AY68" s="63"/>
      <c r="AZ68" s="67"/>
    </row>
    <row r="69" spans="2:52" ht="16.5" customHeight="1" x14ac:dyDescent="0.25">
      <c r="B69" s="15"/>
      <c r="C69" s="1432">
        <v>15</v>
      </c>
      <c r="D69" s="279"/>
      <c r="E69" s="1676"/>
      <c r="F69" s="1677"/>
      <c r="G69" s="356"/>
      <c r="H69" s="356"/>
      <c r="I69" s="356"/>
      <c r="J69" s="356"/>
      <c r="K69" s="356"/>
      <c r="L69" s="356"/>
      <c r="M69" s="1441"/>
      <c r="O69" s="1454">
        <f t="shared" si="10"/>
        <v>0</v>
      </c>
      <c r="P69" s="1454">
        <f t="shared" si="11"/>
        <v>0</v>
      </c>
      <c r="Q69" s="1454">
        <f t="shared" si="12"/>
        <v>0</v>
      </c>
      <c r="R69" s="11"/>
      <c r="S69" s="11"/>
      <c r="T69" s="11"/>
      <c r="U69" s="11"/>
      <c r="V69" s="11"/>
      <c r="W69" s="11"/>
      <c r="X69" s="11"/>
      <c r="Y69" s="11"/>
      <c r="Z69" s="11"/>
      <c r="AA69" s="11"/>
      <c r="AB69" s="11"/>
      <c r="AC69" s="67"/>
      <c r="AD69" s="67"/>
      <c r="AE69" s="11"/>
      <c r="AF69" s="11"/>
      <c r="AG69" s="3"/>
      <c r="AH69" s="3"/>
      <c r="AI69" s="11"/>
      <c r="AY69" s="63"/>
      <c r="AZ69" s="67"/>
    </row>
    <row r="70" spans="2:52" ht="16.5" customHeight="1" x14ac:dyDescent="0.25">
      <c r="B70" s="15"/>
      <c r="C70" s="1432">
        <v>16</v>
      </c>
      <c r="D70" s="279"/>
      <c r="E70" s="1676"/>
      <c r="F70" s="1677"/>
      <c r="G70" s="356"/>
      <c r="H70" s="356"/>
      <c r="I70" s="356"/>
      <c r="J70" s="356"/>
      <c r="K70" s="356"/>
      <c r="L70" s="356"/>
      <c r="M70" s="1441"/>
      <c r="O70" s="1454">
        <f t="shared" si="10"/>
        <v>0</v>
      </c>
      <c r="P70" s="1454">
        <f t="shared" si="11"/>
        <v>0</v>
      </c>
      <c r="Q70" s="1454">
        <f t="shared" si="12"/>
        <v>0</v>
      </c>
      <c r="R70" s="11"/>
      <c r="S70" s="11"/>
      <c r="T70" s="11"/>
      <c r="U70" s="11"/>
      <c r="V70" s="11"/>
      <c r="W70" s="11"/>
      <c r="X70" s="11"/>
      <c r="Y70" s="11"/>
      <c r="Z70" s="11"/>
      <c r="AA70" s="11"/>
      <c r="AB70" s="11"/>
      <c r="AC70" s="67"/>
      <c r="AD70" s="67"/>
      <c r="AE70" s="11"/>
      <c r="AF70" s="11"/>
      <c r="AG70" s="3"/>
      <c r="AH70" s="3"/>
      <c r="AI70" s="11"/>
      <c r="AY70" s="63"/>
      <c r="AZ70" s="67"/>
    </row>
    <row r="71" spans="2:52" ht="16.5" customHeight="1" x14ac:dyDescent="0.25">
      <c r="B71" s="15"/>
      <c r="C71" s="1432">
        <v>17</v>
      </c>
      <c r="D71" s="279"/>
      <c r="E71" s="1676"/>
      <c r="F71" s="1677"/>
      <c r="G71" s="356"/>
      <c r="H71" s="356"/>
      <c r="I71" s="356"/>
      <c r="J71" s="356"/>
      <c r="K71" s="356"/>
      <c r="L71" s="356"/>
      <c r="M71" s="1441"/>
      <c r="O71" s="1454">
        <f t="shared" si="10"/>
        <v>0</v>
      </c>
      <c r="P71" s="1454">
        <f t="shared" si="11"/>
        <v>0</v>
      </c>
      <c r="Q71" s="1454">
        <f t="shared" si="12"/>
        <v>0</v>
      </c>
      <c r="R71" s="11"/>
      <c r="S71" s="11"/>
      <c r="T71" s="11"/>
      <c r="U71" s="11"/>
      <c r="V71" s="11"/>
      <c r="W71" s="11"/>
      <c r="X71" s="11"/>
      <c r="Y71" s="11"/>
      <c r="Z71" s="11"/>
      <c r="AA71" s="11"/>
      <c r="AB71" s="11"/>
      <c r="AC71" s="67"/>
      <c r="AD71" s="67"/>
      <c r="AE71" s="11"/>
      <c r="AF71" s="11"/>
      <c r="AG71" s="3"/>
      <c r="AH71" s="3"/>
      <c r="AI71" s="11"/>
      <c r="AY71" s="63"/>
      <c r="AZ71" s="67"/>
    </row>
    <row r="72" spans="2:52" ht="16.5" customHeight="1" x14ac:dyDescent="0.25">
      <c r="B72" s="15"/>
      <c r="C72" s="1432">
        <v>18</v>
      </c>
      <c r="D72" s="279"/>
      <c r="E72" s="1676"/>
      <c r="F72" s="1677"/>
      <c r="G72" s="356"/>
      <c r="H72" s="356"/>
      <c r="I72" s="356"/>
      <c r="J72" s="356"/>
      <c r="K72" s="356"/>
      <c r="L72" s="356"/>
      <c r="M72" s="1441"/>
      <c r="O72" s="1454">
        <f t="shared" si="10"/>
        <v>0</v>
      </c>
      <c r="P72" s="1454">
        <f t="shared" si="11"/>
        <v>0</v>
      </c>
      <c r="Q72" s="1454">
        <f t="shared" si="12"/>
        <v>0</v>
      </c>
      <c r="R72" s="11"/>
      <c r="S72" s="11"/>
      <c r="T72" s="11"/>
      <c r="U72" s="11"/>
      <c r="V72" s="11"/>
      <c r="W72" s="11"/>
      <c r="X72" s="11"/>
      <c r="Y72" s="11"/>
      <c r="Z72" s="11"/>
      <c r="AA72" s="11"/>
      <c r="AB72" s="11"/>
      <c r="AC72" s="67"/>
      <c r="AD72" s="67"/>
      <c r="AE72" s="11"/>
      <c r="AF72" s="11"/>
      <c r="AG72" s="3"/>
      <c r="AH72" s="3"/>
      <c r="AI72" s="11"/>
      <c r="AY72" s="63"/>
      <c r="AZ72" s="67"/>
    </row>
    <row r="73" spans="2:52" ht="16.5" customHeight="1" x14ac:dyDescent="0.25">
      <c r="B73" s="15"/>
      <c r="C73" s="1432">
        <v>19</v>
      </c>
      <c r="D73" s="279"/>
      <c r="E73" s="1676"/>
      <c r="F73" s="1677"/>
      <c r="G73" s="356"/>
      <c r="H73" s="356"/>
      <c r="I73" s="356"/>
      <c r="J73" s="356"/>
      <c r="K73" s="356"/>
      <c r="L73" s="356"/>
      <c r="M73" s="1441"/>
      <c r="O73" s="1454">
        <f t="shared" si="10"/>
        <v>0</v>
      </c>
      <c r="P73" s="1454">
        <f t="shared" si="11"/>
        <v>0</v>
      </c>
      <c r="Q73" s="1454">
        <f t="shared" si="12"/>
        <v>0</v>
      </c>
      <c r="R73" s="11"/>
      <c r="S73" s="11"/>
      <c r="T73" s="11"/>
      <c r="U73" s="11"/>
      <c r="V73" s="11"/>
      <c r="W73" s="11"/>
      <c r="X73" s="11"/>
      <c r="Y73" s="11"/>
      <c r="Z73" s="11"/>
      <c r="AA73" s="11"/>
      <c r="AB73" s="11"/>
      <c r="AC73" s="67"/>
      <c r="AD73" s="67"/>
      <c r="AE73" s="11"/>
      <c r="AF73" s="11"/>
      <c r="AG73" s="3"/>
      <c r="AH73" s="3"/>
      <c r="AI73" s="11"/>
      <c r="AY73" s="63"/>
      <c r="AZ73" s="67"/>
    </row>
    <row r="74" spans="2:52" ht="16.5" customHeight="1" thickBot="1" x14ac:dyDescent="0.3">
      <c r="B74" s="15"/>
      <c r="C74" s="1433">
        <v>20</v>
      </c>
      <c r="D74" s="281"/>
      <c r="E74" s="1678"/>
      <c r="F74" s="1679"/>
      <c r="G74" s="359"/>
      <c r="H74" s="359"/>
      <c r="I74" s="359"/>
      <c r="J74" s="359"/>
      <c r="K74" s="359"/>
      <c r="L74" s="359"/>
      <c r="M74" s="1442"/>
      <c r="O74" s="1454">
        <f t="shared" si="10"/>
        <v>0</v>
      </c>
      <c r="P74" s="1454">
        <f t="shared" si="11"/>
        <v>0</v>
      </c>
      <c r="Q74" s="1454">
        <f t="shared" si="12"/>
        <v>0</v>
      </c>
      <c r="R74" s="11"/>
      <c r="S74" s="11"/>
      <c r="T74" s="11"/>
      <c r="U74" s="11"/>
      <c r="V74" s="11"/>
      <c r="W74" s="11"/>
      <c r="X74" s="11"/>
      <c r="Y74" s="11"/>
      <c r="Z74" s="11"/>
      <c r="AA74" s="11"/>
      <c r="AB74" s="11"/>
      <c r="AC74" s="67"/>
      <c r="AD74" s="67"/>
      <c r="AE74" s="11"/>
      <c r="AF74" s="11"/>
      <c r="AG74" s="3"/>
      <c r="AH74" s="3"/>
      <c r="AI74" s="11"/>
      <c r="AY74" s="63"/>
      <c r="AZ74" s="67"/>
    </row>
    <row r="75" spans="2:52" ht="16.5" customHeight="1" thickBot="1" x14ac:dyDescent="0.3">
      <c r="B75" s="15"/>
      <c r="C75" s="1434"/>
      <c r="D75" s="1435"/>
      <c r="E75" s="1436"/>
      <c r="F75" s="1436"/>
      <c r="G75" s="708">
        <f>SUM(G55:G74)</f>
        <v>0</v>
      </c>
      <c r="H75" s="708">
        <f>SUM(H55:H74)</f>
        <v>0</v>
      </c>
      <c r="I75" s="704">
        <f>SUM(I55:I74)</f>
        <v>0</v>
      </c>
      <c r="J75" s="11"/>
      <c r="K75" s="708">
        <f>SUM(K55:K74)</f>
        <v>0</v>
      </c>
      <c r="L75" s="704">
        <f>SUM(L55:L74)</f>
        <v>0</v>
      </c>
      <c r="M75" s="11"/>
      <c r="O75" s="1471">
        <f>SUM(O55:O74)</f>
        <v>0</v>
      </c>
      <c r="P75" s="1471">
        <f>SUM(P55:P74)</f>
        <v>0</v>
      </c>
      <c r="Q75" s="1471">
        <f>SUM(Q55:Q74)</f>
        <v>0</v>
      </c>
      <c r="R75" s="11"/>
      <c r="S75" s="11"/>
      <c r="T75" s="11"/>
      <c r="U75" s="11"/>
      <c r="V75" s="11"/>
      <c r="W75" s="11"/>
      <c r="X75" s="11"/>
      <c r="Y75" s="11"/>
      <c r="Z75" s="11"/>
      <c r="AA75" s="11"/>
      <c r="AB75" s="11"/>
      <c r="AC75" s="67"/>
      <c r="AD75" s="67"/>
      <c r="AE75" s="11"/>
      <c r="AF75" s="11"/>
      <c r="AG75" s="3"/>
      <c r="AH75" s="3"/>
      <c r="AI75" s="11"/>
      <c r="AY75" s="63"/>
      <c r="AZ75" s="67"/>
    </row>
    <row r="76" spans="2:52" s="11" customFormat="1" ht="16.5" customHeight="1" x14ac:dyDescent="0.25">
      <c r="B76" s="15"/>
      <c r="C76" s="1434"/>
      <c r="D76" s="1435"/>
      <c r="E76" s="1438"/>
      <c r="F76" s="1438"/>
      <c r="G76" s="1439"/>
      <c r="K76" s="1440"/>
      <c r="L76" s="1439"/>
      <c r="O76" s="1469"/>
      <c r="P76" s="1467"/>
      <c r="Q76" s="1467"/>
      <c r="R76" s="1437"/>
      <c r="AL76" s="67"/>
      <c r="AT76" s="67"/>
      <c r="AU76" s="67"/>
      <c r="AY76" s="12"/>
      <c r="AZ76" s="67"/>
    </row>
    <row r="77" spans="2:52" ht="24.75" customHeight="1" x14ac:dyDescent="0.25">
      <c r="B77" s="15"/>
      <c r="C77" s="1682" t="str">
        <f>CONCATENATE("Informação relativa à Medida Nº 3: ",F14)</f>
        <v xml:space="preserve">Informação relativa à Medida Nº 3: </v>
      </c>
      <c r="D77" s="1682"/>
      <c r="E77" s="1682"/>
      <c r="F77" s="1682"/>
      <c r="G77" s="11"/>
      <c r="H77" s="11"/>
      <c r="I77" s="11"/>
      <c r="J77" s="11"/>
      <c r="K77" s="11"/>
      <c r="L77" s="11"/>
      <c r="M77" s="11"/>
      <c r="N77" s="11"/>
      <c r="O77" s="1454"/>
      <c r="P77" s="1454"/>
      <c r="Q77" s="1454"/>
      <c r="R77" s="11"/>
      <c r="S77" s="11"/>
      <c r="T77" s="11"/>
      <c r="U77" s="11"/>
      <c r="V77" s="11"/>
      <c r="W77" s="11"/>
      <c r="X77" s="11"/>
      <c r="Y77" s="11"/>
      <c r="Z77" s="11"/>
      <c r="AA77" s="11"/>
      <c r="AB77" s="11"/>
      <c r="AC77" s="11"/>
      <c r="AD77" s="11"/>
      <c r="AE77" s="11"/>
      <c r="AF77" s="11"/>
      <c r="AG77" s="11"/>
      <c r="AH77" s="11"/>
      <c r="AI77" s="11"/>
      <c r="AJ77" s="11"/>
      <c r="AK77" s="11"/>
      <c r="AL77" s="67"/>
      <c r="AN77" s="11"/>
      <c r="AS77" s="11"/>
      <c r="AT77" s="67"/>
      <c r="AU77" s="67"/>
      <c r="AV77" s="11"/>
      <c r="AY77" s="12"/>
      <c r="AZ77" s="67"/>
    </row>
    <row r="78" spans="2:52" ht="12.75" customHeight="1" thickBot="1" x14ac:dyDescent="0.3">
      <c r="B78" s="15"/>
      <c r="C78" s="23"/>
      <c r="D78" s="11"/>
      <c r="E78" s="11"/>
      <c r="F78" s="11"/>
      <c r="G78" s="11"/>
      <c r="H78" s="11"/>
      <c r="I78" s="11"/>
      <c r="J78" s="11"/>
      <c r="K78" s="11"/>
      <c r="L78" s="11"/>
      <c r="M78" s="11"/>
      <c r="N78" s="11"/>
      <c r="O78" s="1454"/>
      <c r="P78" s="1454"/>
      <c r="Q78" s="1454"/>
      <c r="R78" s="11"/>
      <c r="S78" s="11"/>
      <c r="T78" s="11"/>
      <c r="U78" s="11"/>
      <c r="V78" s="11"/>
      <c r="W78" s="11"/>
      <c r="X78" s="11"/>
      <c r="Y78" s="11"/>
      <c r="Z78" s="11"/>
      <c r="AA78" s="11"/>
      <c r="AB78" s="11"/>
      <c r="AC78" s="11"/>
      <c r="AD78" s="11"/>
      <c r="AE78" s="11"/>
      <c r="AF78" s="11"/>
      <c r="AG78" s="11"/>
      <c r="AH78" s="11"/>
      <c r="AI78" s="11"/>
      <c r="AJ78" s="11"/>
      <c r="AK78" s="11"/>
      <c r="AL78" s="67"/>
      <c r="AN78" s="11"/>
      <c r="AS78" s="11"/>
      <c r="AT78" s="67"/>
      <c r="AU78" s="67"/>
      <c r="AV78" s="11"/>
      <c r="AY78" s="12"/>
      <c r="AZ78" s="67"/>
    </row>
    <row r="79" spans="2:52" ht="39" customHeight="1" x14ac:dyDescent="0.25">
      <c r="B79" s="15"/>
      <c r="C79" s="1683" t="s">
        <v>660</v>
      </c>
      <c r="D79" s="1685" t="s">
        <v>676</v>
      </c>
      <c r="E79" s="1687" t="s">
        <v>661</v>
      </c>
      <c r="F79" s="1688"/>
      <c r="G79" s="1691" t="s">
        <v>662</v>
      </c>
      <c r="H79" s="1692"/>
      <c r="I79" s="1692"/>
      <c r="J79" s="1692"/>
      <c r="K79" s="1694" t="s">
        <v>663</v>
      </c>
      <c r="L79" s="1694"/>
      <c r="M79" s="1695"/>
      <c r="O79" s="1468" t="s">
        <v>671</v>
      </c>
      <c r="P79" s="1468" t="s">
        <v>672</v>
      </c>
      <c r="Q79" s="1693" t="s">
        <v>664</v>
      </c>
      <c r="R79" s="11"/>
      <c r="S79" s="11"/>
      <c r="T79" s="11"/>
      <c r="U79" s="11"/>
      <c r="V79" s="11"/>
      <c r="W79" s="11"/>
      <c r="X79" s="11"/>
      <c r="Y79" s="11"/>
      <c r="Z79" s="11"/>
      <c r="AA79" s="11"/>
      <c r="AB79" s="67"/>
      <c r="AC79" s="67"/>
      <c r="AD79" s="11"/>
      <c r="AE79" s="11"/>
      <c r="AF79" s="67"/>
      <c r="AG79" s="3"/>
      <c r="AH79" s="3"/>
      <c r="AY79" s="63"/>
      <c r="AZ79" s="11"/>
    </row>
    <row r="80" spans="2:52" ht="34.5" customHeight="1" thickBot="1" x14ac:dyDescent="0.3">
      <c r="B80" s="15"/>
      <c r="C80" s="1684"/>
      <c r="D80" s="1686"/>
      <c r="E80" s="1689"/>
      <c r="F80" s="1690"/>
      <c r="G80" s="1426" t="s">
        <v>665</v>
      </c>
      <c r="H80" s="1427" t="s">
        <v>666</v>
      </c>
      <c r="I80" s="1428" t="s">
        <v>667</v>
      </c>
      <c r="J80" s="1430" t="s">
        <v>668</v>
      </c>
      <c r="K80" s="1429" t="s">
        <v>670</v>
      </c>
      <c r="L80" s="1428" t="s">
        <v>667</v>
      </c>
      <c r="M80" s="1446" t="s">
        <v>668</v>
      </c>
      <c r="O80" s="1468" t="s">
        <v>669</v>
      </c>
      <c r="P80" s="1468" t="s">
        <v>669</v>
      </c>
      <c r="Q80" s="1693"/>
      <c r="R80" s="11"/>
      <c r="S80" s="11"/>
      <c r="T80" s="11"/>
      <c r="U80" s="11"/>
      <c r="V80" s="11"/>
      <c r="W80" s="11"/>
      <c r="X80" s="11"/>
      <c r="Y80" s="11"/>
      <c r="Z80" s="11"/>
      <c r="AA80" s="11"/>
      <c r="AB80" s="67"/>
      <c r="AC80" s="67"/>
      <c r="AD80" s="11"/>
      <c r="AE80" s="11"/>
      <c r="AF80" s="67"/>
      <c r="AG80" s="3"/>
      <c r="AH80" s="3"/>
      <c r="AY80" s="63"/>
      <c r="AZ80" s="11"/>
    </row>
    <row r="81" spans="2:52" ht="16.5" customHeight="1" x14ac:dyDescent="0.25">
      <c r="B81" s="15"/>
      <c r="C81" s="1431">
        <v>1</v>
      </c>
      <c r="D81" s="1445"/>
      <c r="E81" s="1680"/>
      <c r="F81" s="1681"/>
      <c r="G81" s="1443"/>
      <c r="H81" s="1443"/>
      <c r="I81" s="1443"/>
      <c r="J81" s="1443"/>
      <c r="K81" s="1443"/>
      <c r="L81" s="1443"/>
      <c r="M81" s="1444"/>
      <c r="O81" s="1454">
        <f t="shared" ref="O81:O100" si="13">(G81+H81)*I81*J81/1000</f>
        <v>0</v>
      </c>
      <c r="P81" s="1454">
        <f t="shared" ref="P81:P100" si="14">K81*L81*M81/1000</f>
        <v>0</v>
      </c>
      <c r="Q81" s="1454">
        <f t="shared" ref="Q81:Q100" si="15">O81-P81</f>
        <v>0</v>
      </c>
      <c r="R81" s="11"/>
      <c r="S81" s="11"/>
      <c r="T81" s="11"/>
      <c r="U81" s="11"/>
      <c r="V81" s="11"/>
      <c r="W81" s="11"/>
      <c r="X81" s="11"/>
      <c r="Y81" s="11"/>
      <c r="Z81" s="11"/>
      <c r="AA81" s="11"/>
      <c r="AB81" s="67"/>
      <c r="AC81" s="67"/>
      <c r="AD81" s="11"/>
      <c r="AE81" s="11"/>
      <c r="AF81" s="67"/>
      <c r="AG81" s="3"/>
      <c r="AH81" s="3"/>
      <c r="AY81" s="63"/>
      <c r="AZ81" s="11"/>
    </row>
    <row r="82" spans="2:52" ht="16.5" customHeight="1" x14ac:dyDescent="0.25">
      <c r="B82" s="15"/>
      <c r="C82" s="1432">
        <v>2</v>
      </c>
      <c r="D82" s="279"/>
      <c r="E82" s="1676"/>
      <c r="F82" s="1677"/>
      <c r="G82" s="356"/>
      <c r="H82" s="356"/>
      <c r="I82" s="356"/>
      <c r="J82" s="356"/>
      <c r="K82" s="356"/>
      <c r="L82" s="356"/>
      <c r="M82" s="1441"/>
      <c r="O82" s="1454">
        <f t="shared" si="13"/>
        <v>0</v>
      </c>
      <c r="P82" s="1454">
        <f t="shared" si="14"/>
        <v>0</v>
      </c>
      <c r="Q82" s="1454">
        <f t="shared" si="15"/>
        <v>0</v>
      </c>
      <c r="R82" s="11"/>
      <c r="S82" s="11"/>
      <c r="T82" s="11"/>
      <c r="U82" s="11"/>
      <c r="V82" s="11"/>
      <c r="W82" s="11"/>
      <c r="X82" s="11"/>
      <c r="Y82" s="11"/>
      <c r="Z82" s="11"/>
      <c r="AA82" s="11"/>
      <c r="AB82" s="67"/>
      <c r="AC82" s="67"/>
      <c r="AD82" s="11"/>
      <c r="AE82" s="11"/>
      <c r="AF82" s="67"/>
      <c r="AG82" s="3"/>
      <c r="AH82" s="3"/>
      <c r="AY82" s="63"/>
      <c r="AZ82" s="11"/>
    </row>
    <row r="83" spans="2:52" ht="16.5" customHeight="1" x14ac:dyDescent="0.25">
      <c r="B83" s="15"/>
      <c r="C83" s="1432">
        <v>3</v>
      </c>
      <c r="D83" s="279"/>
      <c r="E83" s="1676"/>
      <c r="F83" s="1677"/>
      <c r="G83" s="356"/>
      <c r="H83" s="356"/>
      <c r="I83" s="356"/>
      <c r="J83" s="356"/>
      <c r="K83" s="356"/>
      <c r="L83" s="356"/>
      <c r="M83" s="1441"/>
      <c r="O83" s="1454">
        <f t="shared" si="13"/>
        <v>0</v>
      </c>
      <c r="P83" s="1454">
        <f t="shared" si="14"/>
        <v>0</v>
      </c>
      <c r="Q83" s="1454">
        <f t="shared" si="15"/>
        <v>0</v>
      </c>
      <c r="R83" s="11"/>
      <c r="S83" s="11"/>
      <c r="T83" s="11"/>
      <c r="U83" s="11"/>
      <c r="V83" s="11"/>
      <c r="W83" s="11"/>
      <c r="X83" s="11"/>
      <c r="Y83" s="11"/>
      <c r="Z83" s="11"/>
      <c r="AA83" s="11"/>
      <c r="AB83" s="67"/>
      <c r="AC83" s="67"/>
      <c r="AD83" s="11"/>
      <c r="AE83" s="11"/>
      <c r="AF83" s="67"/>
      <c r="AG83" s="3"/>
      <c r="AH83" s="3"/>
      <c r="AY83" s="63"/>
      <c r="AZ83" s="11"/>
    </row>
    <row r="84" spans="2:52" ht="16.5" customHeight="1" x14ac:dyDescent="0.25">
      <c r="B84" s="15"/>
      <c r="C84" s="1432">
        <v>4</v>
      </c>
      <c r="D84" s="279"/>
      <c r="E84" s="1676"/>
      <c r="F84" s="1677"/>
      <c r="G84" s="356"/>
      <c r="H84" s="356"/>
      <c r="I84" s="356"/>
      <c r="J84" s="356"/>
      <c r="K84" s="356"/>
      <c r="L84" s="356"/>
      <c r="M84" s="1441"/>
      <c r="O84" s="1454">
        <f t="shared" si="13"/>
        <v>0</v>
      </c>
      <c r="P84" s="1454">
        <f t="shared" si="14"/>
        <v>0</v>
      </c>
      <c r="Q84" s="1454">
        <f t="shared" si="15"/>
        <v>0</v>
      </c>
      <c r="R84" s="11"/>
      <c r="S84" s="11"/>
      <c r="T84" s="11"/>
      <c r="U84" s="11"/>
      <c r="V84" s="11"/>
      <c r="W84" s="11"/>
      <c r="X84" s="11"/>
      <c r="Y84" s="11"/>
      <c r="Z84" s="11"/>
      <c r="AA84" s="11"/>
      <c r="AB84" s="67"/>
      <c r="AC84" s="67"/>
      <c r="AD84" s="11"/>
      <c r="AE84" s="11"/>
      <c r="AF84" s="67"/>
      <c r="AG84" s="3"/>
      <c r="AH84" s="3"/>
      <c r="AY84" s="63"/>
      <c r="AZ84" s="11"/>
    </row>
    <row r="85" spans="2:52" ht="16.5" customHeight="1" x14ac:dyDescent="0.25">
      <c r="B85" s="15"/>
      <c r="C85" s="1432">
        <v>5</v>
      </c>
      <c r="D85" s="279"/>
      <c r="E85" s="1676"/>
      <c r="F85" s="1677"/>
      <c r="G85" s="356"/>
      <c r="H85" s="356"/>
      <c r="I85" s="356"/>
      <c r="J85" s="356"/>
      <c r="K85" s="356"/>
      <c r="L85" s="356"/>
      <c r="M85" s="1441"/>
      <c r="O85" s="1454">
        <f t="shared" si="13"/>
        <v>0</v>
      </c>
      <c r="P85" s="1454">
        <f t="shared" si="14"/>
        <v>0</v>
      </c>
      <c r="Q85" s="1454">
        <f t="shared" si="15"/>
        <v>0</v>
      </c>
      <c r="R85" s="11"/>
      <c r="S85" s="11"/>
      <c r="T85" s="11"/>
      <c r="U85" s="11"/>
      <c r="V85" s="11"/>
      <c r="W85" s="11"/>
      <c r="X85" s="11"/>
      <c r="Y85" s="11"/>
      <c r="Z85" s="11"/>
      <c r="AA85" s="11"/>
      <c r="AB85" s="67"/>
      <c r="AC85" s="67"/>
      <c r="AD85" s="11"/>
      <c r="AE85" s="11"/>
      <c r="AF85" s="67"/>
      <c r="AG85" s="3"/>
      <c r="AH85" s="3"/>
      <c r="AY85" s="63"/>
      <c r="AZ85" s="11"/>
    </row>
    <row r="86" spans="2:52" ht="16.5" customHeight="1" x14ac:dyDescent="0.25">
      <c r="B86" s="15"/>
      <c r="C86" s="1432">
        <v>6</v>
      </c>
      <c r="D86" s="279"/>
      <c r="E86" s="1676"/>
      <c r="F86" s="1677"/>
      <c r="G86" s="356"/>
      <c r="H86" s="356"/>
      <c r="I86" s="356"/>
      <c r="J86" s="356"/>
      <c r="K86" s="356"/>
      <c r="L86" s="356"/>
      <c r="M86" s="1441"/>
      <c r="O86" s="1454">
        <f t="shared" si="13"/>
        <v>0</v>
      </c>
      <c r="P86" s="1454">
        <f t="shared" si="14"/>
        <v>0</v>
      </c>
      <c r="Q86" s="1454">
        <f t="shared" si="15"/>
        <v>0</v>
      </c>
      <c r="R86" s="11"/>
      <c r="S86" s="11"/>
      <c r="T86" s="11"/>
      <c r="U86" s="11"/>
      <c r="V86" s="11"/>
      <c r="W86" s="11"/>
      <c r="X86" s="11"/>
      <c r="Y86" s="11"/>
      <c r="Z86" s="11"/>
      <c r="AA86" s="11"/>
      <c r="AB86" s="11"/>
      <c r="AC86" s="67"/>
      <c r="AD86" s="67"/>
      <c r="AE86" s="11"/>
      <c r="AF86" s="11"/>
      <c r="AG86" s="3"/>
      <c r="AH86" s="3"/>
      <c r="AI86" s="11"/>
      <c r="AY86" s="63"/>
      <c r="AZ86" s="67"/>
    </row>
    <row r="87" spans="2:52" ht="16.5" customHeight="1" x14ac:dyDescent="0.25">
      <c r="B87" s="15"/>
      <c r="C87" s="1432">
        <v>7</v>
      </c>
      <c r="D87" s="279"/>
      <c r="E87" s="1676"/>
      <c r="F87" s="1677"/>
      <c r="G87" s="356"/>
      <c r="H87" s="356"/>
      <c r="I87" s="356"/>
      <c r="J87" s="356"/>
      <c r="K87" s="356"/>
      <c r="L87" s="356"/>
      <c r="M87" s="1441"/>
      <c r="O87" s="1454">
        <f t="shared" si="13"/>
        <v>0</v>
      </c>
      <c r="P87" s="1454">
        <f t="shared" si="14"/>
        <v>0</v>
      </c>
      <c r="Q87" s="1454">
        <f t="shared" si="15"/>
        <v>0</v>
      </c>
      <c r="R87" s="11"/>
      <c r="S87" s="11"/>
      <c r="T87" s="11"/>
      <c r="U87" s="11"/>
      <c r="V87" s="11"/>
      <c r="W87" s="11"/>
      <c r="X87" s="11"/>
      <c r="Y87" s="11"/>
      <c r="Z87" s="11"/>
      <c r="AA87" s="11"/>
      <c r="AB87" s="11"/>
      <c r="AC87" s="67"/>
      <c r="AD87" s="67"/>
      <c r="AE87" s="11"/>
      <c r="AF87" s="11"/>
      <c r="AG87" s="3"/>
      <c r="AH87" s="3"/>
      <c r="AI87" s="11"/>
      <c r="AY87" s="63"/>
      <c r="AZ87" s="67"/>
    </row>
    <row r="88" spans="2:52" ht="16.5" customHeight="1" x14ac:dyDescent="0.25">
      <c r="B88" s="15"/>
      <c r="C88" s="1432">
        <v>8</v>
      </c>
      <c r="D88" s="279"/>
      <c r="E88" s="1676"/>
      <c r="F88" s="1677"/>
      <c r="G88" s="356"/>
      <c r="H88" s="356"/>
      <c r="I88" s="356"/>
      <c r="J88" s="356"/>
      <c r="K88" s="356"/>
      <c r="L88" s="356"/>
      <c r="M88" s="1441"/>
      <c r="O88" s="1454">
        <f t="shared" si="13"/>
        <v>0</v>
      </c>
      <c r="P88" s="1454">
        <f t="shared" si="14"/>
        <v>0</v>
      </c>
      <c r="Q88" s="1454">
        <f t="shared" si="15"/>
        <v>0</v>
      </c>
      <c r="R88" s="11"/>
      <c r="S88" s="11"/>
      <c r="T88" s="11"/>
      <c r="U88" s="11"/>
      <c r="V88" s="11"/>
      <c r="W88" s="11"/>
      <c r="X88" s="11"/>
      <c r="Y88" s="11"/>
      <c r="Z88" s="11"/>
      <c r="AA88" s="11"/>
      <c r="AB88" s="11"/>
      <c r="AC88" s="67"/>
      <c r="AD88" s="67"/>
      <c r="AE88" s="11"/>
      <c r="AF88" s="11"/>
      <c r="AG88" s="3"/>
      <c r="AH88" s="3"/>
      <c r="AI88" s="11"/>
      <c r="AY88" s="63"/>
      <c r="AZ88" s="67"/>
    </row>
    <row r="89" spans="2:52" ht="16.5" customHeight="1" x14ac:dyDescent="0.25">
      <c r="B89" s="15"/>
      <c r="C89" s="1432">
        <v>9</v>
      </c>
      <c r="D89" s="279"/>
      <c r="E89" s="1676"/>
      <c r="F89" s="1677"/>
      <c r="G89" s="356"/>
      <c r="H89" s="356"/>
      <c r="I89" s="356"/>
      <c r="J89" s="356"/>
      <c r="K89" s="356"/>
      <c r="L89" s="356"/>
      <c r="M89" s="1441"/>
      <c r="O89" s="1454">
        <f t="shared" si="13"/>
        <v>0</v>
      </c>
      <c r="P89" s="1454">
        <f t="shared" si="14"/>
        <v>0</v>
      </c>
      <c r="Q89" s="1454">
        <f t="shared" si="15"/>
        <v>0</v>
      </c>
      <c r="R89" s="11"/>
      <c r="S89" s="11"/>
      <c r="T89" s="11"/>
      <c r="U89" s="11"/>
      <c r="V89" s="11"/>
      <c r="W89" s="11"/>
      <c r="X89" s="11"/>
      <c r="Y89" s="11"/>
      <c r="Z89" s="11"/>
      <c r="AA89" s="11"/>
      <c r="AB89" s="11"/>
      <c r="AC89" s="67"/>
      <c r="AD89" s="67"/>
      <c r="AE89" s="11"/>
      <c r="AF89" s="11"/>
      <c r="AG89" s="3"/>
      <c r="AH89" s="3"/>
      <c r="AI89" s="11"/>
      <c r="AY89" s="63"/>
      <c r="AZ89" s="67"/>
    </row>
    <row r="90" spans="2:52" ht="16.5" customHeight="1" x14ac:dyDescent="0.25">
      <c r="B90" s="15"/>
      <c r="C90" s="1432">
        <v>10</v>
      </c>
      <c r="D90" s="279"/>
      <c r="E90" s="1676"/>
      <c r="F90" s="1677"/>
      <c r="G90" s="356"/>
      <c r="H90" s="356"/>
      <c r="I90" s="356"/>
      <c r="J90" s="356"/>
      <c r="K90" s="356"/>
      <c r="L90" s="356"/>
      <c r="M90" s="1441"/>
      <c r="O90" s="1454">
        <f t="shared" si="13"/>
        <v>0</v>
      </c>
      <c r="P90" s="1454">
        <f t="shared" si="14"/>
        <v>0</v>
      </c>
      <c r="Q90" s="1454">
        <f t="shared" si="15"/>
        <v>0</v>
      </c>
      <c r="R90" s="11"/>
      <c r="S90" s="11"/>
      <c r="T90" s="11"/>
      <c r="U90" s="11"/>
      <c r="V90" s="11"/>
      <c r="W90" s="11"/>
      <c r="X90" s="11"/>
      <c r="Y90" s="11"/>
      <c r="Z90" s="11"/>
      <c r="AA90" s="11"/>
      <c r="AB90" s="11"/>
      <c r="AC90" s="67"/>
      <c r="AD90" s="67"/>
      <c r="AE90" s="11"/>
      <c r="AF90" s="11"/>
      <c r="AG90" s="3"/>
      <c r="AH90" s="3"/>
      <c r="AI90" s="11"/>
      <c r="AY90" s="63"/>
      <c r="AZ90" s="67"/>
    </row>
    <row r="91" spans="2:52" ht="16.5" customHeight="1" x14ac:dyDescent="0.25">
      <c r="B91" s="15"/>
      <c r="C91" s="1432">
        <v>11</v>
      </c>
      <c r="D91" s="279"/>
      <c r="E91" s="1676"/>
      <c r="F91" s="1677"/>
      <c r="G91" s="356"/>
      <c r="H91" s="356"/>
      <c r="I91" s="356"/>
      <c r="J91" s="356"/>
      <c r="K91" s="356"/>
      <c r="L91" s="356"/>
      <c r="M91" s="1441"/>
      <c r="O91" s="1454">
        <f t="shared" si="13"/>
        <v>0</v>
      </c>
      <c r="P91" s="1454">
        <f t="shared" si="14"/>
        <v>0</v>
      </c>
      <c r="Q91" s="1454">
        <f t="shared" si="15"/>
        <v>0</v>
      </c>
      <c r="R91" s="11"/>
      <c r="S91" s="11"/>
      <c r="T91" s="11"/>
      <c r="U91" s="11"/>
      <c r="V91" s="11"/>
      <c r="W91" s="11"/>
      <c r="X91" s="11"/>
      <c r="Y91" s="11"/>
      <c r="Z91" s="11"/>
      <c r="AA91" s="11"/>
      <c r="AB91" s="11"/>
      <c r="AC91" s="67"/>
      <c r="AD91" s="67"/>
      <c r="AE91" s="11"/>
      <c r="AF91" s="11"/>
      <c r="AG91" s="3"/>
      <c r="AH91" s="3"/>
      <c r="AI91" s="11"/>
      <c r="AY91" s="63"/>
      <c r="AZ91" s="67"/>
    </row>
    <row r="92" spans="2:52" ht="16.5" customHeight="1" x14ac:dyDescent="0.25">
      <c r="B92" s="15"/>
      <c r="C92" s="1432">
        <v>12</v>
      </c>
      <c r="D92" s="279"/>
      <c r="E92" s="1676"/>
      <c r="F92" s="1677"/>
      <c r="G92" s="356"/>
      <c r="H92" s="356"/>
      <c r="I92" s="356"/>
      <c r="J92" s="356"/>
      <c r="K92" s="356"/>
      <c r="L92" s="356"/>
      <c r="M92" s="1441"/>
      <c r="O92" s="1454">
        <f t="shared" si="13"/>
        <v>0</v>
      </c>
      <c r="P92" s="1454">
        <f t="shared" si="14"/>
        <v>0</v>
      </c>
      <c r="Q92" s="1454">
        <f t="shared" si="15"/>
        <v>0</v>
      </c>
      <c r="R92" s="11"/>
      <c r="S92" s="11"/>
      <c r="T92" s="11"/>
      <c r="U92" s="11"/>
      <c r="V92" s="11"/>
      <c r="W92" s="11"/>
      <c r="X92" s="11"/>
      <c r="Y92" s="11"/>
      <c r="Z92" s="11"/>
      <c r="AA92" s="11"/>
      <c r="AB92" s="11"/>
      <c r="AC92" s="67"/>
      <c r="AD92" s="67"/>
      <c r="AE92" s="11"/>
      <c r="AF92" s="11"/>
      <c r="AG92" s="3"/>
      <c r="AH92" s="3"/>
      <c r="AI92" s="11"/>
      <c r="AY92" s="63"/>
      <c r="AZ92" s="67"/>
    </row>
    <row r="93" spans="2:52" ht="16.5" customHeight="1" x14ac:dyDescent="0.25">
      <c r="B93" s="15"/>
      <c r="C93" s="1432">
        <v>13</v>
      </c>
      <c r="D93" s="279"/>
      <c r="E93" s="1676"/>
      <c r="F93" s="1677"/>
      <c r="G93" s="356"/>
      <c r="H93" s="356"/>
      <c r="I93" s="356"/>
      <c r="J93" s="356"/>
      <c r="K93" s="356"/>
      <c r="L93" s="356"/>
      <c r="M93" s="1441"/>
      <c r="O93" s="1454">
        <f t="shared" si="13"/>
        <v>0</v>
      </c>
      <c r="P93" s="1454">
        <f t="shared" si="14"/>
        <v>0</v>
      </c>
      <c r="Q93" s="1454">
        <f t="shared" si="15"/>
        <v>0</v>
      </c>
      <c r="R93" s="11"/>
      <c r="S93" s="11"/>
      <c r="T93" s="11"/>
      <c r="U93" s="11"/>
      <c r="V93" s="11"/>
      <c r="W93" s="11"/>
      <c r="X93" s="11"/>
      <c r="Y93" s="11"/>
      <c r="Z93" s="11"/>
      <c r="AA93" s="11"/>
      <c r="AB93" s="11"/>
      <c r="AC93" s="67"/>
      <c r="AD93" s="67"/>
      <c r="AE93" s="11"/>
      <c r="AF93" s="11"/>
      <c r="AG93" s="3"/>
      <c r="AH93" s="3"/>
      <c r="AI93" s="11"/>
      <c r="AY93" s="63"/>
      <c r="AZ93" s="67"/>
    </row>
    <row r="94" spans="2:52" ht="16.5" customHeight="1" x14ac:dyDescent="0.25">
      <c r="B94" s="15"/>
      <c r="C94" s="1432">
        <v>14</v>
      </c>
      <c r="D94" s="279"/>
      <c r="E94" s="1676"/>
      <c r="F94" s="1677"/>
      <c r="G94" s="356"/>
      <c r="H94" s="356"/>
      <c r="I94" s="356"/>
      <c r="J94" s="356"/>
      <c r="K94" s="356"/>
      <c r="L94" s="356"/>
      <c r="M94" s="1441"/>
      <c r="O94" s="1454">
        <f t="shared" si="13"/>
        <v>0</v>
      </c>
      <c r="P94" s="1454">
        <f t="shared" si="14"/>
        <v>0</v>
      </c>
      <c r="Q94" s="1454">
        <f t="shared" si="15"/>
        <v>0</v>
      </c>
      <c r="R94" s="11"/>
      <c r="S94" s="11"/>
      <c r="T94" s="11"/>
      <c r="U94" s="11"/>
      <c r="V94" s="11"/>
      <c r="W94" s="11"/>
      <c r="X94" s="11"/>
      <c r="Y94" s="11"/>
      <c r="Z94" s="11"/>
      <c r="AA94" s="11"/>
      <c r="AB94" s="11"/>
      <c r="AC94" s="67"/>
      <c r="AD94" s="67"/>
      <c r="AE94" s="11"/>
      <c r="AF94" s="11"/>
      <c r="AG94" s="3"/>
      <c r="AH94" s="3"/>
      <c r="AI94" s="11"/>
      <c r="AY94" s="63"/>
      <c r="AZ94" s="67"/>
    </row>
    <row r="95" spans="2:52" ht="16.5" customHeight="1" x14ac:dyDescent="0.25">
      <c r="B95" s="15"/>
      <c r="C95" s="1432">
        <v>15</v>
      </c>
      <c r="D95" s="279"/>
      <c r="E95" s="1676"/>
      <c r="F95" s="1677"/>
      <c r="G95" s="356"/>
      <c r="H95" s="356"/>
      <c r="I95" s="356"/>
      <c r="J95" s="356"/>
      <c r="K95" s="356"/>
      <c r="L95" s="356"/>
      <c r="M95" s="1441"/>
      <c r="O95" s="1454">
        <f t="shared" si="13"/>
        <v>0</v>
      </c>
      <c r="P95" s="1454">
        <f t="shared" si="14"/>
        <v>0</v>
      </c>
      <c r="Q95" s="1454">
        <f t="shared" si="15"/>
        <v>0</v>
      </c>
      <c r="R95" s="11"/>
      <c r="S95" s="11"/>
      <c r="T95" s="11"/>
      <c r="U95" s="11"/>
      <c r="V95" s="11"/>
      <c r="W95" s="11"/>
      <c r="X95" s="11"/>
      <c r="Y95" s="11"/>
      <c r="Z95" s="11"/>
      <c r="AA95" s="11"/>
      <c r="AB95" s="11"/>
      <c r="AC95" s="67"/>
      <c r="AD95" s="67"/>
      <c r="AE95" s="11"/>
      <c r="AF95" s="11"/>
      <c r="AG95" s="3"/>
      <c r="AH95" s="3"/>
      <c r="AI95" s="11"/>
      <c r="AY95" s="63"/>
      <c r="AZ95" s="67"/>
    </row>
    <row r="96" spans="2:52" ht="16.5" customHeight="1" x14ac:dyDescent="0.25">
      <c r="B96" s="15"/>
      <c r="C96" s="1432">
        <v>16</v>
      </c>
      <c r="D96" s="279"/>
      <c r="E96" s="1676"/>
      <c r="F96" s="1677"/>
      <c r="G96" s="356"/>
      <c r="H96" s="356"/>
      <c r="I96" s="356"/>
      <c r="J96" s="356"/>
      <c r="K96" s="356"/>
      <c r="L96" s="356"/>
      <c r="M96" s="1441"/>
      <c r="O96" s="1454">
        <f t="shared" si="13"/>
        <v>0</v>
      </c>
      <c r="P96" s="1454">
        <f t="shared" si="14"/>
        <v>0</v>
      </c>
      <c r="Q96" s="1454">
        <f t="shared" si="15"/>
        <v>0</v>
      </c>
      <c r="R96" s="11"/>
      <c r="S96" s="11"/>
      <c r="T96" s="11"/>
      <c r="U96" s="11"/>
      <c r="V96" s="11"/>
      <c r="W96" s="11"/>
      <c r="X96" s="11"/>
      <c r="Y96" s="11"/>
      <c r="Z96" s="11"/>
      <c r="AA96" s="11"/>
      <c r="AB96" s="11"/>
      <c r="AC96" s="67"/>
      <c r="AD96" s="67"/>
      <c r="AE96" s="11"/>
      <c r="AF96" s="11"/>
      <c r="AG96" s="3"/>
      <c r="AH96" s="3"/>
      <c r="AI96" s="11"/>
      <c r="AY96" s="63"/>
      <c r="AZ96" s="67"/>
    </row>
    <row r="97" spans="2:56" ht="16.5" customHeight="1" x14ac:dyDescent="0.25">
      <c r="B97" s="15"/>
      <c r="C97" s="1432">
        <v>17</v>
      </c>
      <c r="D97" s="279"/>
      <c r="E97" s="1676"/>
      <c r="F97" s="1677"/>
      <c r="G97" s="356"/>
      <c r="H97" s="356"/>
      <c r="I97" s="356"/>
      <c r="J97" s="356"/>
      <c r="K97" s="356"/>
      <c r="L97" s="356"/>
      <c r="M97" s="1441"/>
      <c r="O97" s="1454">
        <f t="shared" si="13"/>
        <v>0</v>
      </c>
      <c r="P97" s="1454">
        <f t="shared" si="14"/>
        <v>0</v>
      </c>
      <c r="Q97" s="1454">
        <f t="shared" si="15"/>
        <v>0</v>
      </c>
      <c r="R97" s="11"/>
      <c r="S97" s="11"/>
      <c r="T97" s="11"/>
      <c r="U97" s="11"/>
      <c r="V97" s="11"/>
      <c r="W97" s="11"/>
      <c r="X97" s="11"/>
      <c r="Y97" s="11"/>
      <c r="Z97" s="11"/>
      <c r="AA97" s="11"/>
      <c r="AB97" s="11"/>
      <c r="AC97" s="67"/>
      <c r="AD97" s="67"/>
      <c r="AE97" s="11"/>
      <c r="AF97" s="11"/>
      <c r="AG97" s="3"/>
      <c r="AH97" s="3"/>
      <c r="AI97" s="11"/>
      <c r="AY97" s="63"/>
      <c r="AZ97" s="67"/>
    </row>
    <row r="98" spans="2:56" ht="16.5" customHeight="1" x14ac:dyDescent="0.25">
      <c r="B98" s="15"/>
      <c r="C98" s="1432">
        <v>18</v>
      </c>
      <c r="D98" s="279"/>
      <c r="E98" s="1676"/>
      <c r="F98" s="1677"/>
      <c r="G98" s="356"/>
      <c r="H98" s="356"/>
      <c r="I98" s="356"/>
      <c r="J98" s="356"/>
      <c r="K98" s="356"/>
      <c r="L98" s="356"/>
      <c r="M98" s="1441"/>
      <c r="O98" s="1454">
        <f t="shared" si="13"/>
        <v>0</v>
      </c>
      <c r="P98" s="1454">
        <f t="shared" si="14"/>
        <v>0</v>
      </c>
      <c r="Q98" s="1454">
        <f t="shared" si="15"/>
        <v>0</v>
      </c>
      <c r="R98" s="11"/>
      <c r="S98" s="11"/>
      <c r="T98" s="11"/>
      <c r="U98" s="11"/>
      <c r="V98" s="11"/>
      <c r="W98" s="11"/>
      <c r="X98" s="11"/>
      <c r="Y98" s="11"/>
      <c r="Z98" s="11"/>
      <c r="AA98" s="11"/>
      <c r="AB98" s="11"/>
      <c r="AC98" s="67"/>
      <c r="AD98" s="67"/>
      <c r="AE98" s="11"/>
      <c r="AF98" s="11"/>
      <c r="AG98" s="3"/>
      <c r="AH98" s="3"/>
      <c r="AI98" s="11"/>
      <c r="AY98" s="63"/>
      <c r="AZ98" s="67"/>
    </row>
    <row r="99" spans="2:56" ht="16.5" customHeight="1" x14ac:dyDescent="0.25">
      <c r="B99" s="15"/>
      <c r="C99" s="1432">
        <v>19</v>
      </c>
      <c r="D99" s="279"/>
      <c r="E99" s="1676"/>
      <c r="F99" s="1677"/>
      <c r="G99" s="356"/>
      <c r="H99" s="356"/>
      <c r="I99" s="356"/>
      <c r="J99" s="356"/>
      <c r="K99" s="356"/>
      <c r="L99" s="356"/>
      <c r="M99" s="1441"/>
      <c r="O99" s="1454">
        <f t="shared" si="13"/>
        <v>0</v>
      </c>
      <c r="P99" s="1454">
        <f t="shared" si="14"/>
        <v>0</v>
      </c>
      <c r="Q99" s="1454">
        <f t="shared" si="15"/>
        <v>0</v>
      </c>
      <c r="R99" s="11"/>
      <c r="S99" s="11"/>
      <c r="T99" s="11"/>
      <c r="U99" s="11"/>
      <c r="V99" s="11"/>
      <c r="W99" s="11"/>
      <c r="X99" s="11"/>
      <c r="Y99" s="11"/>
      <c r="Z99" s="11"/>
      <c r="AA99" s="11"/>
      <c r="AB99" s="11"/>
      <c r="AC99" s="67"/>
      <c r="AD99" s="67"/>
      <c r="AE99" s="11"/>
      <c r="AF99" s="11"/>
      <c r="AG99" s="3"/>
      <c r="AH99" s="3"/>
      <c r="AI99" s="11"/>
      <c r="AY99" s="63"/>
      <c r="AZ99" s="67"/>
    </row>
    <row r="100" spans="2:56" ht="16.5" customHeight="1" thickBot="1" x14ac:dyDescent="0.3">
      <c r="B100" s="15"/>
      <c r="C100" s="1433">
        <v>20</v>
      </c>
      <c r="D100" s="281"/>
      <c r="E100" s="1678"/>
      <c r="F100" s="1679"/>
      <c r="G100" s="359"/>
      <c r="H100" s="359"/>
      <c r="I100" s="359"/>
      <c r="J100" s="359"/>
      <c r="K100" s="359"/>
      <c r="L100" s="359"/>
      <c r="M100" s="1442"/>
      <c r="O100" s="1454">
        <f t="shared" si="13"/>
        <v>0</v>
      </c>
      <c r="P100" s="1454">
        <f t="shared" si="14"/>
        <v>0</v>
      </c>
      <c r="Q100" s="1454">
        <f t="shared" si="15"/>
        <v>0</v>
      </c>
      <c r="R100" s="11"/>
      <c r="S100" s="11"/>
      <c r="T100" s="11"/>
      <c r="U100" s="11"/>
      <c r="V100" s="11"/>
      <c r="W100" s="11"/>
      <c r="X100" s="11"/>
      <c r="Y100" s="11"/>
      <c r="Z100" s="11"/>
      <c r="AA100" s="11"/>
      <c r="AB100" s="11"/>
      <c r="AC100" s="67"/>
      <c r="AD100" s="67"/>
      <c r="AE100" s="11"/>
      <c r="AF100" s="11"/>
      <c r="AG100" s="3"/>
      <c r="AH100" s="3"/>
      <c r="AI100" s="11"/>
      <c r="AY100" s="63"/>
      <c r="AZ100" s="67"/>
    </row>
    <row r="101" spans="2:56" ht="16.5" customHeight="1" thickBot="1" x14ac:dyDescent="0.3">
      <c r="B101" s="15"/>
      <c r="C101" s="1434"/>
      <c r="D101" s="1435"/>
      <c r="E101" s="1436"/>
      <c r="F101" s="1436"/>
      <c r="G101" s="708">
        <f>SUM(G81:G100)</f>
        <v>0</v>
      </c>
      <c r="H101" s="708">
        <f>SUM(H81:H100)</f>
        <v>0</v>
      </c>
      <c r="I101" s="704">
        <f>SUM(I81:I100)</f>
        <v>0</v>
      </c>
      <c r="J101" s="11"/>
      <c r="K101" s="708">
        <f>SUM(K81:K100)</f>
        <v>0</v>
      </c>
      <c r="L101" s="704">
        <f>SUM(L81:L100)</f>
        <v>0</v>
      </c>
      <c r="M101" s="11"/>
      <c r="O101" s="1471">
        <f>SUM(O81:O100)</f>
        <v>0</v>
      </c>
      <c r="P101" s="1471">
        <f>SUM(P81:P100)</f>
        <v>0</v>
      </c>
      <c r="Q101" s="1471">
        <f>SUM(Q81:Q100)</f>
        <v>0</v>
      </c>
      <c r="R101" s="11"/>
      <c r="S101" s="11"/>
      <c r="T101" s="11"/>
      <c r="U101" s="11"/>
      <c r="V101" s="11"/>
      <c r="W101" s="11"/>
      <c r="X101" s="11"/>
      <c r="Y101" s="11"/>
      <c r="Z101" s="11"/>
      <c r="AA101" s="11"/>
      <c r="AB101" s="11"/>
      <c r="AC101" s="67"/>
      <c r="AD101" s="67"/>
      <c r="AE101" s="11"/>
      <c r="AF101" s="11"/>
      <c r="AG101" s="3"/>
      <c r="AH101" s="3"/>
      <c r="AI101" s="11"/>
      <c r="AY101" s="63"/>
      <c r="AZ101" s="67"/>
    </row>
    <row r="102" spans="2:56" ht="24.75" customHeight="1" x14ac:dyDescent="0.25">
      <c r="B102" s="15"/>
      <c r="C102" s="23"/>
      <c r="D102" s="11"/>
      <c r="E102" s="11"/>
      <c r="F102" s="11"/>
      <c r="G102" s="11"/>
      <c r="H102" s="11"/>
      <c r="I102" s="11"/>
      <c r="J102" s="11"/>
      <c r="K102" s="11"/>
      <c r="L102" s="11"/>
      <c r="M102" s="11"/>
      <c r="N102" s="11"/>
      <c r="O102" s="1454"/>
      <c r="P102" s="1454"/>
      <c r="Q102" s="1454"/>
      <c r="R102" s="11"/>
      <c r="S102" s="11"/>
      <c r="T102" s="11"/>
      <c r="U102" s="11"/>
      <c r="V102" s="11"/>
      <c r="W102" s="11"/>
      <c r="X102" s="11"/>
      <c r="Y102" s="11"/>
      <c r="Z102" s="11"/>
      <c r="AA102" s="11"/>
      <c r="AB102" s="11"/>
      <c r="AC102" s="11"/>
      <c r="AD102" s="11"/>
      <c r="AE102" s="11"/>
      <c r="AF102" s="11"/>
      <c r="AG102" s="11"/>
      <c r="AH102" s="11"/>
      <c r="AI102" s="11"/>
      <c r="AJ102" s="11"/>
      <c r="AK102" s="11"/>
      <c r="AL102" s="67"/>
      <c r="AX102" s="78"/>
      <c r="AY102" s="12"/>
      <c r="BA102" s="11"/>
      <c r="BB102" s="67"/>
      <c r="BC102" s="67"/>
      <c r="BD102" s="11"/>
    </row>
    <row r="103" spans="2:56" ht="24.75" customHeight="1" x14ac:dyDescent="0.25">
      <c r="B103" s="15"/>
      <c r="C103" s="1682" t="str">
        <f>CONCATENATE("Informação relativa à Medida Nº 4: ",F15)</f>
        <v xml:space="preserve">Informação relativa à Medida Nº 4: </v>
      </c>
      <c r="D103" s="1682"/>
      <c r="E103" s="1682"/>
      <c r="F103" s="1682"/>
      <c r="G103" s="11"/>
      <c r="H103" s="11"/>
      <c r="I103" s="11"/>
      <c r="J103" s="11"/>
      <c r="K103" s="11"/>
      <c r="L103" s="11"/>
      <c r="M103" s="11"/>
      <c r="N103" s="11"/>
      <c r="O103" s="1454"/>
      <c r="P103" s="1454"/>
      <c r="Q103" s="1454"/>
      <c r="R103" s="11"/>
      <c r="S103" s="11"/>
      <c r="T103" s="11"/>
      <c r="U103" s="11"/>
      <c r="V103" s="11"/>
      <c r="W103" s="11"/>
      <c r="X103" s="11"/>
      <c r="Y103" s="11"/>
      <c r="Z103" s="11"/>
      <c r="AA103" s="11"/>
      <c r="AB103" s="11"/>
      <c r="AC103" s="11"/>
      <c r="AD103" s="11"/>
      <c r="AE103" s="11"/>
      <c r="AF103" s="11"/>
      <c r="AG103" s="11"/>
      <c r="AH103" s="11"/>
      <c r="AI103" s="11"/>
      <c r="AJ103" s="11"/>
      <c r="AK103" s="11"/>
      <c r="AL103" s="67"/>
      <c r="AN103" s="11"/>
      <c r="AS103" s="11"/>
      <c r="AT103" s="67"/>
      <c r="AU103" s="67"/>
      <c r="AV103" s="11"/>
      <c r="AY103" s="12"/>
      <c r="AZ103" s="67"/>
    </row>
    <row r="104" spans="2:56" ht="12.75" customHeight="1" thickBot="1" x14ac:dyDescent="0.3">
      <c r="B104" s="15"/>
      <c r="C104" s="23"/>
      <c r="D104" s="11"/>
      <c r="E104" s="11"/>
      <c r="F104" s="11"/>
      <c r="G104" s="11"/>
      <c r="H104" s="11"/>
      <c r="I104" s="11"/>
      <c r="J104" s="11"/>
      <c r="K104" s="11"/>
      <c r="L104" s="11"/>
      <c r="M104" s="11"/>
      <c r="N104" s="11"/>
      <c r="O104" s="1454"/>
      <c r="P104" s="1454"/>
      <c r="Q104" s="1454"/>
      <c r="R104" s="11"/>
      <c r="S104" s="11"/>
      <c r="T104" s="11"/>
      <c r="U104" s="11"/>
      <c r="V104" s="11"/>
      <c r="W104" s="11"/>
      <c r="X104" s="11"/>
      <c r="Y104" s="11"/>
      <c r="Z104" s="11"/>
      <c r="AA104" s="11"/>
      <c r="AB104" s="11"/>
      <c r="AC104" s="11"/>
      <c r="AD104" s="11"/>
      <c r="AE104" s="11"/>
      <c r="AF104" s="11"/>
      <c r="AG104" s="11"/>
      <c r="AH104" s="11"/>
      <c r="AI104" s="11"/>
      <c r="AJ104" s="11"/>
      <c r="AK104" s="11"/>
      <c r="AL104" s="67"/>
      <c r="AN104" s="11"/>
      <c r="AS104" s="11"/>
      <c r="AT104" s="67"/>
      <c r="AU104" s="67"/>
      <c r="AV104" s="11"/>
      <c r="AY104" s="12"/>
      <c r="AZ104" s="67"/>
    </row>
    <row r="105" spans="2:56" ht="39" customHeight="1" x14ac:dyDescent="0.25">
      <c r="B105" s="15"/>
      <c r="C105" s="1683" t="s">
        <v>660</v>
      </c>
      <c r="D105" s="1685" t="s">
        <v>676</v>
      </c>
      <c r="E105" s="1687" t="s">
        <v>661</v>
      </c>
      <c r="F105" s="1688"/>
      <c r="G105" s="1691" t="s">
        <v>662</v>
      </c>
      <c r="H105" s="1692"/>
      <c r="I105" s="1692"/>
      <c r="J105" s="1692"/>
      <c r="K105" s="1694" t="s">
        <v>663</v>
      </c>
      <c r="L105" s="1694"/>
      <c r="M105" s="1695"/>
      <c r="O105" s="1468" t="s">
        <v>671</v>
      </c>
      <c r="P105" s="1468" t="s">
        <v>672</v>
      </c>
      <c r="Q105" s="1693" t="s">
        <v>664</v>
      </c>
      <c r="R105" s="11"/>
      <c r="S105" s="11"/>
      <c r="T105" s="11"/>
      <c r="U105" s="11"/>
      <c r="V105" s="11"/>
      <c r="W105" s="11"/>
      <c r="X105" s="11"/>
      <c r="Y105" s="11"/>
      <c r="Z105" s="11"/>
      <c r="AA105" s="11"/>
      <c r="AB105" s="67"/>
      <c r="AC105" s="67"/>
      <c r="AD105" s="11"/>
      <c r="AE105" s="11"/>
      <c r="AF105" s="67"/>
      <c r="AG105" s="3"/>
      <c r="AH105" s="3"/>
      <c r="AY105" s="63"/>
      <c r="AZ105" s="11"/>
    </row>
    <row r="106" spans="2:56" ht="34.5" customHeight="1" thickBot="1" x14ac:dyDescent="0.3">
      <c r="B106" s="15"/>
      <c r="C106" s="1684"/>
      <c r="D106" s="1686"/>
      <c r="E106" s="1689"/>
      <c r="F106" s="1690"/>
      <c r="G106" s="1426" t="s">
        <v>665</v>
      </c>
      <c r="H106" s="1427" t="s">
        <v>666</v>
      </c>
      <c r="I106" s="1428" t="s">
        <v>667</v>
      </c>
      <c r="J106" s="1430" t="s">
        <v>668</v>
      </c>
      <c r="K106" s="1429" t="s">
        <v>670</v>
      </c>
      <c r="L106" s="1428" t="s">
        <v>667</v>
      </c>
      <c r="M106" s="1446" t="s">
        <v>668</v>
      </c>
      <c r="O106" s="1468" t="s">
        <v>669</v>
      </c>
      <c r="P106" s="1468" t="s">
        <v>669</v>
      </c>
      <c r="Q106" s="1693"/>
      <c r="R106" s="11"/>
      <c r="S106" s="11"/>
      <c r="T106" s="11"/>
      <c r="U106" s="11"/>
      <c r="V106" s="11"/>
      <c r="W106" s="11"/>
      <c r="X106" s="11"/>
      <c r="Y106" s="11"/>
      <c r="Z106" s="11"/>
      <c r="AA106" s="11"/>
      <c r="AB106" s="67"/>
      <c r="AC106" s="67"/>
      <c r="AD106" s="11"/>
      <c r="AE106" s="11"/>
      <c r="AF106" s="67"/>
      <c r="AG106" s="3"/>
      <c r="AH106" s="3"/>
      <c r="AY106" s="63"/>
      <c r="AZ106" s="11"/>
    </row>
    <row r="107" spans="2:56" ht="16.5" customHeight="1" x14ac:dyDescent="0.25">
      <c r="B107" s="15"/>
      <c r="C107" s="1431">
        <v>1</v>
      </c>
      <c r="D107" s="1445"/>
      <c r="E107" s="1680"/>
      <c r="F107" s="1681"/>
      <c r="G107" s="1443"/>
      <c r="H107" s="1443"/>
      <c r="I107" s="1443"/>
      <c r="J107" s="1443"/>
      <c r="K107" s="1443"/>
      <c r="L107" s="1443"/>
      <c r="M107" s="1444"/>
      <c r="O107" s="1454">
        <f t="shared" ref="O107:O126" si="16">(G107+H107)*I107*J107/1000</f>
        <v>0</v>
      </c>
      <c r="P107" s="1454">
        <f t="shared" ref="P107:P126" si="17">K107*L107*M107/1000</f>
        <v>0</v>
      </c>
      <c r="Q107" s="1454">
        <f t="shared" ref="Q107:Q126" si="18">O107-P107</f>
        <v>0</v>
      </c>
      <c r="R107" s="11"/>
      <c r="S107" s="11"/>
      <c r="T107" s="11"/>
      <c r="U107" s="11"/>
      <c r="V107" s="11"/>
      <c r="W107" s="11"/>
      <c r="X107" s="11"/>
      <c r="Y107" s="11"/>
      <c r="Z107" s="11"/>
      <c r="AA107" s="11"/>
      <c r="AB107" s="67"/>
      <c r="AC107" s="67"/>
      <c r="AD107" s="11"/>
      <c r="AE107" s="11"/>
      <c r="AF107" s="67"/>
      <c r="AG107" s="3"/>
      <c r="AH107" s="3"/>
      <c r="AY107" s="63"/>
      <c r="AZ107" s="11"/>
    </row>
    <row r="108" spans="2:56" ht="16.5" customHeight="1" x14ac:dyDescent="0.25">
      <c r="B108" s="15"/>
      <c r="C108" s="1432">
        <v>2</v>
      </c>
      <c r="D108" s="279"/>
      <c r="E108" s="1676"/>
      <c r="F108" s="1677"/>
      <c r="G108" s="356"/>
      <c r="H108" s="356"/>
      <c r="I108" s="356"/>
      <c r="J108" s="356"/>
      <c r="K108" s="356"/>
      <c r="L108" s="356"/>
      <c r="M108" s="1441"/>
      <c r="O108" s="1454">
        <f t="shared" si="16"/>
        <v>0</v>
      </c>
      <c r="P108" s="1454">
        <f t="shared" si="17"/>
        <v>0</v>
      </c>
      <c r="Q108" s="1454">
        <f t="shared" si="18"/>
        <v>0</v>
      </c>
      <c r="R108" s="11"/>
      <c r="S108" s="11"/>
      <c r="T108" s="11"/>
      <c r="U108" s="11"/>
      <c r="V108" s="11"/>
      <c r="W108" s="11"/>
      <c r="X108" s="11"/>
      <c r="Y108" s="11"/>
      <c r="Z108" s="11"/>
      <c r="AA108" s="11"/>
      <c r="AB108" s="67"/>
      <c r="AC108" s="67"/>
      <c r="AD108" s="11"/>
      <c r="AE108" s="11"/>
      <c r="AF108" s="67"/>
      <c r="AG108" s="3"/>
      <c r="AH108" s="3"/>
      <c r="AY108" s="63"/>
      <c r="AZ108" s="11"/>
    </row>
    <row r="109" spans="2:56" ht="16.5" customHeight="1" x14ac:dyDescent="0.25">
      <c r="B109" s="15"/>
      <c r="C109" s="1432">
        <v>3</v>
      </c>
      <c r="D109" s="279"/>
      <c r="E109" s="1676"/>
      <c r="F109" s="1677"/>
      <c r="G109" s="356"/>
      <c r="H109" s="356"/>
      <c r="I109" s="356"/>
      <c r="J109" s="356"/>
      <c r="K109" s="356"/>
      <c r="L109" s="356"/>
      <c r="M109" s="1441"/>
      <c r="O109" s="1454">
        <f t="shared" si="16"/>
        <v>0</v>
      </c>
      <c r="P109" s="1454">
        <f t="shared" si="17"/>
        <v>0</v>
      </c>
      <c r="Q109" s="1454">
        <f t="shared" si="18"/>
        <v>0</v>
      </c>
      <c r="R109" s="11"/>
      <c r="S109" s="11"/>
      <c r="T109" s="11"/>
      <c r="U109" s="11"/>
      <c r="V109" s="11"/>
      <c r="W109" s="11"/>
      <c r="X109" s="11"/>
      <c r="Y109" s="11"/>
      <c r="Z109" s="11"/>
      <c r="AA109" s="11"/>
      <c r="AB109" s="67"/>
      <c r="AC109" s="67"/>
      <c r="AD109" s="11"/>
      <c r="AE109" s="11"/>
      <c r="AF109" s="67"/>
      <c r="AG109" s="3"/>
      <c r="AH109" s="3"/>
      <c r="AY109" s="63"/>
      <c r="AZ109" s="11"/>
    </row>
    <row r="110" spans="2:56" ht="16.5" customHeight="1" x14ac:dyDescent="0.25">
      <c r="B110" s="15"/>
      <c r="C110" s="1432">
        <v>4</v>
      </c>
      <c r="D110" s="279"/>
      <c r="E110" s="1676"/>
      <c r="F110" s="1677"/>
      <c r="G110" s="356"/>
      <c r="H110" s="356"/>
      <c r="I110" s="356"/>
      <c r="J110" s="356"/>
      <c r="K110" s="356"/>
      <c r="L110" s="356"/>
      <c r="M110" s="1441"/>
      <c r="O110" s="1454">
        <f t="shared" si="16"/>
        <v>0</v>
      </c>
      <c r="P110" s="1454">
        <f t="shared" si="17"/>
        <v>0</v>
      </c>
      <c r="Q110" s="1454">
        <f t="shared" si="18"/>
        <v>0</v>
      </c>
      <c r="R110" s="11"/>
      <c r="S110" s="11"/>
      <c r="T110" s="11"/>
      <c r="U110" s="11"/>
      <c r="V110" s="11"/>
      <c r="W110" s="11"/>
      <c r="X110" s="11"/>
      <c r="Y110" s="11"/>
      <c r="Z110" s="11"/>
      <c r="AA110" s="11"/>
      <c r="AB110" s="67"/>
      <c r="AC110" s="67"/>
      <c r="AD110" s="11"/>
      <c r="AE110" s="11"/>
      <c r="AF110" s="67"/>
      <c r="AG110" s="3"/>
      <c r="AH110" s="3"/>
      <c r="AY110" s="63"/>
      <c r="AZ110" s="11"/>
    </row>
    <row r="111" spans="2:56" ht="16.5" customHeight="1" x14ac:dyDescent="0.25">
      <c r="B111" s="15"/>
      <c r="C111" s="1432">
        <v>5</v>
      </c>
      <c r="D111" s="279"/>
      <c r="E111" s="1676"/>
      <c r="F111" s="1677"/>
      <c r="G111" s="356"/>
      <c r="H111" s="356"/>
      <c r="I111" s="356"/>
      <c r="J111" s="356"/>
      <c r="K111" s="356"/>
      <c r="L111" s="356"/>
      <c r="M111" s="1441"/>
      <c r="O111" s="1454">
        <f t="shared" si="16"/>
        <v>0</v>
      </c>
      <c r="P111" s="1454">
        <f t="shared" si="17"/>
        <v>0</v>
      </c>
      <c r="Q111" s="1454">
        <f t="shared" si="18"/>
        <v>0</v>
      </c>
      <c r="R111" s="11"/>
      <c r="S111" s="11"/>
      <c r="T111" s="11"/>
      <c r="U111" s="11"/>
      <c r="V111" s="11"/>
      <c r="W111" s="11"/>
      <c r="X111" s="11"/>
      <c r="Y111" s="11"/>
      <c r="Z111" s="11"/>
      <c r="AA111" s="11"/>
      <c r="AB111" s="67"/>
      <c r="AC111" s="67"/>
      <c r="AD111" s="11"/>
      <c r="AE111" s="11"/>
      <c r="AF111" s="67"/>
      <c r="AG111" s="3"/>
      <c r="AH111" s="3"/>
      <c r="AY111" s="63"/>
      <c r="AZ111" s="11"/>
    </row>
    <row r="112" spans="2:56" ht="16.5" customHeight="1" x14ac:dyDescent="0.25">
      <c r="B112" s="15"/>
      <c r="C112" s="1432">
        <v>6</v>
      </c>
      <c r="D112" s="279"/>
      <c r="E112" s="1676"/>
      <c r="F112" s="1677"/>
      <c r="G112" s="356"/>
      <c r="H112" s="356"/>
      <c r="I112" s="356"/>
      <c r="J112" s="356"/>
      <c r="K112" s="356"/>
      <c r="L112" s="356"/>
      <c r="M112" s="1441"/>
      <c r="O112" s="1454">
        <f t="shared" si="16"/>
        <v>0</v>
      </c>
      <c r="P112" s="1454">
        <f t="shared" si="17"/>
        <v>0</v>
      </c>
      <c r="Q112" s="1454">
        <f t="shared" si="18"/>
        <v>0</v>
      </c>
      <c r="R112" s="11"/>
      <c r="S112" s="11"/>
      <c r="T112" s="11"/>
      <c r="U112" s="11"/>
      <c r="V112" s="11"/>
      <c r="W112" s="11"/>
      <c r="X112" s="11"/>
      <c r="Y112" s="11"/>
      <c r="Z112" s="11"/>
      <c r="AA112" s="11"/>
      <c r="AB112" s="11"/>
      <c r="AC112" s="67"/>
      <c r="AD112" s="67"/>
      <c r="AE112" s="11"/>
      <c r="AF112" s="11"/>
      <c r="AG112" s="3"/>
      <c r="AH112" s="3"/>
      <c r="AI112" s="11"/>
      <c r="AY112" s="63"/>
      <c r="AZ112" s="67"/>
    </row>
    <row r="113" spans="2:56" ht="16.5" customHeight="1" x14ac:dyDescent="0.25">
      <c r="B113" s="15"/>
      <c r="C113" s="1432">
        <v>7</v>
      </c>
      <c r="D113" s="279"/>
      <c r="E113" s="1676"/>
      <c r="F113" s="1677"/>
      <c r="G113" s="356"/>
      <c r="H113" s="356"/>
      <c r="I113" s="356"/>
      <c r="J113" s="356"/>
      <c r="K113" s="356"/>
      <c r="L113" s="356"/>
      <c r="M113" s="1441"/>
      <c r="O113" s="1454">
        <f t="shared" si="16"/>
        <v>0</v>
      </c>
      <c r="P113" s="1454">
        <f t="shared" si="17"/>
        <v>0</v>
      </c>
      <c r="Q113" s="1454">
        <f t="shared" si="18"/>
        <v>0</v>
      </c>
      <c r="R113" s="11"/>
      <c r="S113" s="11"/>
      <c r="T113" s="11"/>
      <c r="U113" s="11"/>
      <c r="V113" s="11"/>
      <c r="W113" s="11"/>
      <c r="X113" s="11"/>
      <c r="Y113" s="11"/>
      <c r="Z113" s="11"/>
      <c r="AA113" s="11"/>
      <c r="AB113" s="11"/>
      <c r="AC113" s="67"/>
      <c r="AD113" s="67"/>
      <c r="AE113" s="11"/>
      <c r="AF113" s="11"/>
      <c r="AG113" s="3"/>
      <c r="AH113" s="3"/>
      <c r="AI113" s="11"/>
      <c r="AY113" s="63"/>
      <c r="AZ113" s="67"/>
    </row>
    <row r="114" spans="2:56" ht="16.5" customHeight="1" x14ac:dyDescent="0.25">
      <c r="B114" s="15"/>
      <c r="C114" s="1432">
        <v>8</v>
      </c>
      <c r="D114" s="279"/>
      <c r="E114" s="1676"/>
      <c r="F114" s="1677"/>
      <c r="G114" s="356"/>
      <c r="H114" s="356"/>
      <c r="I114" s="356"/>
      <c r="J114" s="356"/>
      <c r="K114" s="356"/>
      <c r="L114" s="356"/>
      <c r="M114" s="1441"/>
      <c r="O114" s="1454">
        <f t="shared" si="16"/>
        <v>0</v>
      </c>
      <c r="P114" s="1454">
        <f t="shared" si="17"/>
        <v>0</v>
      </c>
      <c r="Q114" s="1454">
        <f t="shared" si="18"/>
        <v>0</v>
      </c>
      <c r="R114" s="11"/>
      <c r="S114" s="11"/>
      <c r="T114" s="11"/>
      <c r="U114" s="11"/>
      <c r="V114" s="11"/>
      <c r="W114" s="11"/>
      <c r="X114" s="11"/>
      <c r="Y114" s="11"/>
      <c r="Z114" s="11"/>
      <c r="AA114" s="11"/>
      <c r="AB114" s="11"/>
      <c r="AC114" s="67"/>
      <c r="AD114" s="67"/>
      <c r="AE114" s="11"/>
      <c r="AF114" s="11"/>
      <c r="AG114" s="3"/>
      <c r="AH114" s="3"/>
      <c r="AI114" s="11"/>
      <c r="AY114" s="63"/>
      <c r="AZ114" s="67"/>
    </row>
    <row r="115" spans="2:56" ht="16.5" customHeight="1" x14ac:dyDescent="0.25">
      <c r="B115" s="15"/>
      <c r="C115" s="1432">
        <v>9</v>
      </c>
      <c r="D115" s="279"/>
      <c r="E115" s="1676"/>
      <c r="F115" s="1677"/>
      <c r="G115" s="356"/>
      <c r="H115" s="356"/>
      <c r="I115" s="356"/>
      <c r="J115" s="356"/>
      <c r="K115" s="356"/>
      <c r="L115" s="356"/>
      <c r="M115" s="1441"/>
      <c r="O115" s="1454">
        <f t="shared" si="16"/>
        <v>0</v>
      </c>
      <c r="P115" s="1454">
        <f t="shared" si="17"/>
        <v>0</v>
      </c>
      <c r="Q115" s="1454">
        <f t="shared" si="18"/>
        <v>0</v>
      </c>
      <c r="R115" s="11"/>
      <c r="S115" s="11"/>
      <c r="T115" s="11"/>
      <c r="U115" s="11"/>
      <c r="V115" s="11"/>
      <c r="W115" s="11"/>
      <c r="X115" s="11"/>
      <c r="Y115" s="11"/>
      <c r="Z115" s="11"/>
      <c r="AA115" s="11"/>
      <c r="AB115" s="11"/>
      <c r="AC115" s="67"/>
      <c r="AD115" s="67"/>
      <c r="AE115" s="11"/>
      <c r="AF115" s="11"/>
      <c r="AG115" s="3"/>
      <c r="AH115" s="3"/>
      <c r="AI115" s="11"/>
      <c r="AY115" s="63"/>
      <c r="AZ115" s="67"/>
    </row>
    <row r="116" spans="2:56" ht="16.5" customHeight="1" x14ac:dyDescent="0.25">
      <c r="B116" s="15"/>
      <c r="C116" s="1432">
        <v>10</v>
      </c>
      <c r="D116" s="279"/>
      <c r="E116" s="1676"/>
      <c r="F116" s="1677"/>
      <c r="G116" s="356"/>
      <c r="H116" s="356"/>
      <c r="I116" s="356"/>
      <c r="J116" s="356"/>
      <c r="K116" s="356"/>
      <c r="L116" s="356"/>
      <c r="M116" s="1441"/>
      <c r="O116" s="1454">
        <f t="shared" si="16"/>
        <v>0</v>
      </c>
      <c r="P116" s="1454">
        <f t="shared" si="17"/>
        <v>0</v>
      </c>
      <c r="Q116" s="1454">
        <f t="shared" si="18"/>
        <v>0</v>
      </c>
      <c r="R116" s="11"/>
      <c r="S116" s="11"/>
      <c r="T116" s="11"/>
      <c r="U116" s="11"/>
      <c r="V116" s="11"/>
      <c r="W116" s="11"/>
      <c r="X116" s="11"/>
      <c r="Y116" s="11"/>
      <c r="Z116" s="11"/>
      <c r="AA116" s="11"/>
      <c r="AB116" s="11"/>
      <c r="AC116" s="67"/>
      <c r="AD116" s="67"/>
      <c r="AE116" s="11"/>
      <c r="AF116" s="11"/>
      <c r="AG116" s="3"/>
      <c r="AH116" s="3"/>
      <c r="AI116" s="11"/>
      <c r="AY116" s="63"/>
      <c r="AZ116" s="67"/>
    </row>
    <row r="117" spans="2:56" ht="16.5" customHeight="1" x14ac:dyDescent="0.25">
      <c r="B117" s="15"/>
      <c r="C117" s="1432">
        <v>11</v>
      </c>
      <c r="D117" s="279"/>
      <c r="E117" s="1676"/>
      <c r="F117" s="1677"/>
      <c r="G117" s="356"/>
      <c r="H117" s="356"/>
      <c r="I117" s="356"/>
      <c r="J117" s="356"/>
      <c r="K117" s="356"/>
      <c r="L117" s="356"/>
      <c r="M117" s="1441"/>
      <c r="O117" s="1454">
        <f t="shared" si="16"/>
        <v>0</v>
      </c>
      <c r="P117" s="1454">
        <f t="shared" si="17"/>
        <v>0</v>
      </c>
      <c r="Q117" s="1454">
        <f t="shared" si="18"/>
        <v>0</v>
      </c>
      <c r="R117" s="11"/>
      <c r="S117" s="11"/>
      <c r="T117" s="11"/>
      <c r="U117" s="11"/>
      <c r="V117" s="11"/>
      <c r="W117" s="11"/>
      <c r="X117" s="11"/>
      <c r="Y117" s="11"/>
      <c r="Z117" s="11"/>
      <c r="AA117" s="11"/>
      <c r="AB117" s="11"/>
      <c r="AC117" s="67"/>
      <c r="AD117" s="67"/>
      <c r="AE117" s="11"/>
      <c r="AF117" s="11"/>
      <c r="AG117" s="3"/>
      <c r="AH117" s="3"/>
      <c r="AI117" s="11"/>
      <c r="AY117" s="63"/>
      <c r="AZ117" s="67"/>
    </row>
    <row r="118" spans="2:56" ht="16.5" customHeight="1" x14ac:dyDescent="0.25">
      <c r="B118" s="15"/>
      <c r="C118" s="1432">
        <v>12</v>
      </c>
      <c r="D118" s="279"/>
      <c r="E118" s="1676"/>
      <c r="F118" s="1677"/>
      <c r="G118" s="356"/>
      <c r="H118" s="356"/>
      <c r="I118" s="356"/>
      <c r="J118" s="356"/>
      <c r="K118" s="356"/>
      <c r="L118" s="356"/>
      <c r="M118" s="1441"/>
      <c r="O118" s="1454">
        <f t="shared" si="16"/>
        <v>0</v>
      </c>
      <c r="P118" s="1454">
        <f t="shared" si="17"/>
        <v>0</v>
      </c>
      <c r="Q118" s="1454">
        <f t="shared" si="18"/>
        <v>0</v>
      </c>
      <c r="R118" s="11"/>
      <c r="S118" s="11"/>
      <c r="T118" s="11"/>
      <c r="U118" s="11"/>
      <c r="V118" s="11"/>
      <c r="W118" s="11"/>
      <c r="X118" s="11"/>
      <c r="Y118" s="11"/>
      <c r="Z118" s="11"/>
      <c r="AA118" s="11"/>
      <c r="AB118" s="11"/>
      <c r="AC118" s="67"/>
      <c r="AD118" s="67"/>
      <c r="AE118" s="11"/>
      <c r="AF118" s="11"/>
      <c r="AG118" s="3"/>
      <c r="AH118" s="3"/>
      <c r="AI118" s="11"/>
      <c r="AY118" s="63"/>
      <c r="AZ118" s="67"/>
    </row>
    <row r="119" spans="2:56" ht="16.5" customHeight="1" x14ac:dyDescent="0.25">
      <c r="B119" s="15"/>
      <c r="C119" s="1432">
        <v>13</v>
      </c>
      <c r="D119" s="279"/>
      <c r="E119" s="1676"/>
      <c r="F119" s="1677"/>
      <c r="G119" s="356"/>
      <c r="H119" s="356"/>
      <c r="I119" s="356"/>
      <c r="J119" s="356"/>
      <c r="K119" s="356"/>
      <c r="L119" s="356"/>
      <c r="M119" s="1441"/>
      <c r="O119" s="1454">
        <f t="shared" si="16"/>
        <v>0</v>
      </c>
      <c r="P119" s="1454">
        <f t="shared" si="17"/>
        <v>0</v>
      </c>
      <c r="Q119" s="1454">
        <f t="shared" si="18"/>
        <v>0</v>
      </c>
      <c r="R119" s="11"/>
      <c r="S119" s="11"/>
      <c r="T119" s="11"/>
      <c r="U119" s="11"/>
      <c r="V119" s="11"/>
      <c r="W119" s="11"/>
      <c r="X119" s="11"/>
      <c r="Y119" s="11"/>
      <c r="Z119" s="11"/>
      <c r="AA119" s="11"/>
      <c r="AB119" s="11"/>
      <c r="AC119" s="67"/>
      <c r="AD119" s="67"/>
      <c r="AE119" s="11"/>
      <c r="AF119" s="11"/>
      <c r="AG119" s="3"/>
      <c r="AH119" s="3"/>
      <c r="AI119" s="11"/>
      <c r="AY119" s="63"/>
      <c r="AZ119" s="67"/>
    </row>
    <row r="120" spans="2:56" ht="16.5" customHeight="1" x14ac:dyDescent="0.25">
      <c r="B120" s="15"/>
      <c r="C120" s="1432">
        <v>14</v>
      </c>
      <c r="D120" s="279"/>
      <c r="E120" s="1676"/>
      <c r="F120" s="1677"/>
      <c r="G120" s="356"/>
      <c r="H120" s="356"/>
      <c r="I120" s="356"/>
      <c r="J120" s="356"/>
      <c r="K120" s="356"/>
      <c r="L120" s="356"/>
      <c r="M120" s="1441"/>
      <c r="O120" s="1454">
        <f t="shared" si="16"/>
        <v>0</v>
      </c>
      <c r="P120" s="1454">
        <f t="shared" si="17"/>
        <v>0</v>
      </c>
      <c r="Q120" s="1454">
        <f t="shared" si="18"/>
        <v>0</v>
      </c>
      <c r="R120" s="11"/>
      <c r="S120" s="11"/>
      <c r="T120" s="11"/>
      <c r="U120" s="11"/>
      <c r="V120" s="11"/>
      <c r="W120" s="11"/>
      <c r="X120" s="11"/>
      <c r="Y120" s="11"/>
      <c r="Z120" s="11"/>
      <c r="AA120" s="11"/>
      <c r="AB120" s="11"/>
      <c r="AC120" s="67"/>
      <c r="AD120" s="67"/>
      <c r="AE120" s="11"/>
      <c r="AF120" s="11"/>
      <c r="AG120" s="3"/>
      <c r="AH120" s="3"/>
      <c r="AI120" s="11"/>
      <c r="AY120" s="63"/>
      <c r="AZ120" s="67"/>
    </row>
    <row r="121" spans="2:56" ht="16.5" customHeight="1" x14ac:dyDescent="0.25">
      <c r="B121" s="15"/>
      <c r="C121" s="1432">
        <v>15</v>
      </c>
      <c r="D121" s="279"/>
      <c r="E121" s="1676"/>
      <c r="F121" s="1677"/>
      <c r="G121" s="356"/>
      <c r="H121" s="356"/>
      <c r="I121" s="356"/>
      <c r="J121" s="356"/>
      <c r="K121" s="356"/>
      <c r="L121" s="356"/>
      <c r="M121" s="1441"/>
      <c r="O121" s="1454">
        <f t="shared" si="16"/>
        <v>0</v>
      </c>
      <c r="P121" s="1454">
        <f t="shared" si="17"/>
        <v>0</v>
      </c>
      <c r="Q121" s="1454">
        <f t="shared" si="18"/>
        <v>0</v>
      </c>
      <c r="R121" s="11"/>
      <c r="S121" s="11"/>
      <c r="T121" s="11"/>
      <c r="U121" s="11"/>
      <c r="V121" s="11"/>
      <c r="W121" s="11"/>
      <c r="X121" s="11"/>
      <c r="Y121" s="11"/>
      <c r="Z121" s="11"/>
      <c r="AA121" s="11"/>
      <c r="AB121" s="11"/>
      <c r="AC121" s="67"/>
      <c r="AD121" s="67"/>
      <c r="AE121" s="11"/>
      <c r="AF121" s="11"/>
      <c r="AG121" s="3"/>
      <c r="AH121" s="3"/>
      <c r="AI121" s="11"/>
      <c r="AY121" s="63"/>
      <c r="AZ121" s="67"/>
    </row>
    <row r="122" spans="2:56" ht="16.5" customHeight="1" x14ac:dyDescent="0.25">
      <c r="B122" s="15"/>
      <c r="C122" s="1432">
        <v>16</v>
      </c>
      <c r="D122" s="279"/>
      <c r="E122" s="1676"/>
      <c r="F122" s="1677"/>
      <c r="G122" s="356"/>
      <c r="H122" s="356"/>
      <c r="I122" s="356"/>
      <c r="J122" s="356"/>
      <c r="K122" s="356"/>
      <c r="L122" s="356"/>
      <c r="M122" s="1441"/>
      <c r="O122" s="1454">
        <f t="shared" si="16"/>
        <v>0</v>
      </c>
      <c r="P122" s="1454">
        <f t="shared" si="17"/>
        <v>0</v>
      </c>
      <c r="Q122" s="1454">
        <f t="shared" si="18"/>
        <v>0</v>
      </c>
      <c r="R122" s="11"/>
      <c r="S122" s="11"/>
      <c r="T122" s="11"/>
      <c r="U122" s="11"/>
      <c r="V122" s="11"/>
      <c r="W122" s="11"/>
      <c r="X122" s="11"/>
      <c r="Y122" s="11"/>
      <c r="Z122" s="11"/>
      <c r="AA122" s="11"/>
      <c r="AB122" s="11"/>
      <c r="AC122" s="67"/>
      <c r="AD122" s="67"/>
      <c r="AE122" s="11"/>
      <c r="AF122" s="11"/>
      <c r="AG122" s="3"/>
      <c r="AH122" s="3"/>
      <c r="AI122" s="11"/>
      <c r="AY122" s="63"/>
      <c r="AZ122" s="67"/>
    </row>
    <row r="123" spans="2:56" ht="16.5" customHeight="1" x14ac:dyDescent="0.25">
      <c r="B123" s="15"/>
      <c r="C123" s="1432">
        <v>17</v>
      </c>
      <c r="D123" s="279"/>
      <c r="E123" s="1676"/>
      <c r="F123" s="1677"/>
      <c r="G123" s="356"/>
      <c r="H123" s="356"/>
      <c r="I123" s="356"/>
      <c r="J123" s="356"/>
      <c r="K123" s="356"/>
      <c r="L123" s="356"/>
      <c r="M123" s="1441"/>
      <c r="O123" s="1454">
        <f t="shared" si="16"/>
        <v>0</v>
      </c>
      <c r="P123" s="1454">
        <f t="shared" si="17"/>
        <v>0</v>
      </c>
      <c r="Q123" s="1454">
        <f t="shared" si="18"/>
        <v>0</v>
      </c>
      <c r="R123" s="11"/>
      <c r="S123" s="11"/>
      <c r="T123" s="11"/>
      <c r="U123" s="11"/>
      <c r="V123" s="11"/>
      <c r="W123" s="11"/>
      <c r="X123" s="11"/>
      <c r="Y123" s="11"/>
      <c r="Z123" s="11"/>
      <c r="AA123" s="11"/>
      <c r="AB123" s="11"/>
      <c r="AC123" s="67"/>
      <c r="AD123" s="67"/>
      <c r="AE123" s="11"/>
      <c r="AF123" s="11"/>
      <c r="AG123" s="3"/>
      <c r="AH123" s="3"/>
      <c r="AI123" s="11"/>
      <c r="AY123" s="63"/>
      <c r="AZ123" s="67"/>
    </row>
    <row r="124" spans="2:56" ht="16.5" customHeight="1" x14ac:dyDescent="0.25">
      <c r="B124" s="15"/>
      <c r="C124" s="1432">
        <v>18</v>
      </c>
      <c r="D124" s="279"/>
      <c r="E124" s="1676"/>
      <c r="F124" s="1677"/>
      <c r="G124" s="356"/>
      <c r="H124" s="356"/>
      <c r="I124" s="356"/>
      <c r="J124" s="356"/>
      <c r="K124" s="356"/>
      <c r="L124" s="356"/>
      <c r="M124" s="1441"/>
      <c r="O124" s="1454">
        <f t="shared" si="16"/>
        <v>0</v>
      </c>
      <c r="P124" s="1454">
        <f t="shared" si="17"/>
        <v>0</v>
      </c>
      <c r="Q124" s="1454">
        <f t="shared" si="18"/>
        <v>0</v>
      </c>
      <c r="R124" s="11"/>
      <c r="S124" s="11"/>
      <c r="T124" s="11"/>
      <c r="U124" s="11"/>
      <c r="V124" s="11"/>
      <c r="W124" s="11"/>
      <c r="X124" s="11"/>
      <c r="Y124" s="11"/>
      <c r="Z124" s="11"/>
      <c r="AA124" s="11"/>
      <c r="AB124" s="11"/>
      <c r="AC124" s="67"/>
      <c r="AD124" s="67"/>
      <c r="AE124" s="11"/>
      <c r="AF124" s="11"/>
      <c r="AG124" s="3"/>
      <c r="AH124" s="3"/>
      <c r="AI124" s="11"/>
      <c r="AY124" s="63"/>
      <c r="AZ124" s="67"/>
    </row>
    <row r="125" spans="2:56" ht="16.5" customHeight="1" x14ac:dyDescent="0.25">
      <c r="B125" s="15"/>
      <c r="C125" s="1432">
        <v>19</v>
      </c>
      <c r="D125" s="279"/>
      <c r="E125" s="1676"/>
      <c r="F125" s="1677"/>
      <c r="G125" s="356"/>
      <c r="H125" s="356"/>
      <c r="I125" s="356"/>
      <c r="J125" s="356"/>
      <c r="K125" s="356"/>
      <c r="L125" s="356"/>
      <c r="M125" s="1441"/>
      <c r="O125" s="1454">
        <f t="shared" si="16"/>
        <v>0</v>
      </c>
      <c r="P125" s="1454">
        <f t="shared" si="17"/>
        <v>0</v>
      </c>
      <c r="Q125" s="1454">
        <f t="shared" si="18"/>
        <v>0</v>
      </c>
      <c r="R125" s="11"/>
      <c r="S125" s="11"/>
      <c r="T125" s="11"/>
      <c r="U125" s="11"/>
      <c r="V125" s="11"/>
      <c r="W125" s="11"/>
      <c r="X125" s="11"/>
      <c r="Y125" s="11"/>
      <c r="Z125" s="11"/>
      <c r="AA125" s="11"/>
      <c r="AB125" s="11"/>
      <c r="AC125" s="67"/>
      <c r="AD125" s="67"/>
      <c r="AE125" s="11"/>
      <c r="AF125" s="11"/>
      <c r="AG125" s="3"/>
      <c r="AH125" s="3"/>
      <c r="AI125" s="11"/>
      <c r="AY125" s="63"/>
      <c r="AZ125" s="67"/>
    </row>
    <row r="126" spans="2:56" ht="16.5" customHeight="1" thickBot="1" x14ac:dyDescent="0.3">
      <c r="B126" s="15"/>
      <c r="C126" s="1433">
        <v>20</v>
      </c>
      <c r="D126" s="281"/>
      <c r="E126" s="1678"/>
      <c r="F126" s="1679"/>
      <c r="G126" s="359"/>
      <c r="H126" s="359"/>
      <c r="I126" s="359"/>
      <c r="J126" s="359"/>
      <c r="K126" s="359"/>
      <c r="L126" s="359"/>
      <c r="M126" s="1442"/>
      <c r="O126" s="1454">
        <f t="shared" si="16"/>
        <v>0</v>
      </c>
      <c r="P126" s="1454">
        <f t="shared" si="17"/>
        <v>0</v>
      </c>
      <c r="Q126" s="1454">
        <f t="shared" si="18"/>
        <v>0</v>
      </c>
      <c r="R126" s="11"/>
      <c r="S126" s="11"/>
      <c r="T126" s="11"/>
      <c r="U126" s="11"/>
      <c r="V126" s="11"/>
      <c r="W126" s="11"/>
      <c r="X126" s="11"/>
      <c r="Y126" s="11"/>
      <c r="Z126" s="11"/>
      <c r="AA126" s="11"/>
      <c r="AB126" s="11"/>
      <c r="AC126" s="67"/>
      <c r="AD126" s="67"/>
      <c r="AE126" s="11"/>
      <c r="AF126" s="11"/>
      <c r="AG126" s="3"/>
      <c r="AH126" s="3"/>
      <c r="AI126" s="11"/>
      <c r="AY126" s="63"/>
      <c r="AZ126" s="67"/>
    </row>
    <row r="127" spans="2:56" ht="16.5" customHeight="1" thickBot="1" x14ac:dyDescent="0.3">
      <c r="B127" s="15"/>
      <c r="C127" s="1434"/>
      <c r="D127" s="1435"/>
      <c r="E127" s="1436"/>
      <c r="F127" s="1436"/>
      <c r="G127" s="708">
        <f>SUM(G107:G126)</f>
        <v>0</v>
      </c>
      <c r="H127" s="708">
        <f>SUM(H107:H126)</f>
        <v>0</v>
      </c>
      <c r="I127" s="704">
        <f>SUM(I107:I126)</f>
        <v>0</v>
      </c>
      <c r="J127" s="11"/>
      <c r="K127" s="708">
        <f>SUM(K107:K126)</f>
        <v>0</v>
      </c>
      <c r="L127" s="704">
        <f>SUM(L107:L126)</f>
        <v>0</v>
      </c>
      <c r="M127" s="11"/>
      <c r="O127" s="1471">
        <f>SUM(O107:O126)</f>
        <v>0</v>
      </c>
      <c r="P127" s="1471">
        <f>SUM(P107:P126)</f>
        <v>0</v>
      </c>
      <c r="Q127" s="1471">
        <f>SUM(Q107:Q126)</f>
        <v>0</v>
      </c>
      <c r="R127" s="11"/>
      <c r="S127" s="11"/>
      <c r="T127" s="11"/>
      <c r="U127" s="11"/>
      <c r="V127" s="11"/>
      <c r="W127" s="11"/>
      <c r="X127" s="11"/>
      <c r="Y127" s="11"/>
      <c r="Z127" s="11"/>
      <c r="AA127" s="11"/>
      <c r="AB127" s="11"/>
      <c r="AC127" s="67"/>
      <c r="AD127" s="67"/>
      <c r="AE127" s="11"/>
      <c r="AF127" s="11"/>
      <c r="AG127" s="3"/>
      <c r="AH127" s="3"/>
      <c r="AI127" s="11"/>
      <c r="AY127" s="63"/>
      <c r="AZ127" s="67"/>
    </row>
    <row r="128" spans="2:56" ht="24.75" customHeight="1" x14ac:dyDescent="0.25">
      <c r="B128" s="15"/>
      <c r="C128" s="23"/>
      <c r="D128" s="11"/>
      <c r="E128" s="11"/>
      <c r="F128" s="11"/>
      <c r="G128" s="11"/>
      <c r="H128" s="11"/>
      <c r="I128" s="11"/>
      <c r="J128" s="11"/>
      <c r="K128" s="11"/>
      <c r="L128" s="11"/>
      <c r="M128" s="11"/>
      <c r="N128" s="11"/>
      <c r="O128" s="1454"/>
      <c r="P128" s="1454"/>
      <c r="Q128" s="1454"/>
      <c r="R128" s="11"/>
      <c r="S128" s="11"/>
      <c r="T128" s="11"/>
      <c r="U128" s="11"/>
      <c r="V128" s="11"/>
      <c r="W128" s="11"/>
      <c r="X128" s="11"/>
      <c r="Y128" s="11"/>
      <c r="Z128" s="11"/>
      <c r="AA128" s="11"/>
      <c r="AB128" s="11"/>
      <c r="AC128" s="11"/>
      <c r="AD128" s="11"/>
      <c r="AE128" s="11"/>
      <c r="AF128" s="11"/>
      <c r="AG128" s="11"/>
      <c r="AH128" s="11"/>
      <c r="AI128" s="11"/>
      <c r="AJ128" s="11"/>
      <c r="AK128" s="11"/>
      <c r="AL128" s="67"/>
      <c r="AX128" s="78"/>
      <c r="AY128" s="12"/>
      <c r="BA128" s="11"/>
      <c r="BB128" s="67"/>
      <c r="BC128" s="67"/>
      <c r="BD128" s="11"/>
    </row>
    <row r="129" spans="2:52" ht="24.75" customHeight="1" x14ac:dyDescent="0.25">
      <c r="B129" s="15"/>
      <c r="C129" s="1682" t="str">
        <f>CONCATENATE("Informação relativa à Medida Nº 5: ",F16)</f>
        <v xml:space="preserve">Informação relativa à Medida Nº 5: </v>
      </c>
      <c r="D129" s="1682"/>
      <c r="E129" s="1682"/>
      <c r="F129" s="1682"/>
      <c r="G129" s="11"/>
      <c r="H129" s="11"/>
      <c r="I129" s="11"/>
      <c r="J129" s="11"/>
      <c r="K129" s="11"/>
      <c r="L129" s="11"/>
      <c r="M129" s="11"/>
      <c r="N129" s="11"/>
      <c r="O129" s="1454"/>
      <c r="P129" s="1454"/>
      <c r="Q129" s="1454"/>
      <c r="R129" s="11"/>
      <c r="S129" s="11"/>
      <c r="T129" s="11"/>
      <c r="U129" s="11"/>
      <c r="V129" s="11"/>
      <c r="W129" s="11"/>
      <c r="X129" s="11"/>
      <c r="Y129" s="11"/>
      <c r="Z129" s="11"/>
      <c r="AA129" s="11"/>
      <c r="AB129" s="11"/>
      <c r="AC129" s="11"/>
      <c r="AD129" s="11"/>
      <c r="AE129" s="11"/>
      <c r="AF129" s="11"/>
      <c r="AG129" s="11"/>
      <c r="AH129" s="11"/>
      <c r="AI129" s="11"/>
      <c r="AJ129" s="11"/>
      <c r="AK129" s="11"/>
      <c r="AL129" s="67"/>
      <c r="AN129" s="11"/>
      <c r="AS129" s="11"/>
      <c r="AT129" s="67"/>
      <c r="AU129" s="67"/>
      <c r="AV129" s="11"/>
      <c r="AY129" s="12"/>
      <c r="AZ129" s="67"/>
    </row>
    <row r="130" spans="2:52" ht="12.75" customHeight="1" thickBot="1" x14ac:dyDescent="0.3">
      <c r="B130" s="15"/>
      <c r="C130" s="23"/>
      <c r="D130" s="11"/>
      <c r="E130" s="11"/>
      <c r="F130" s="11"/>
      <c r="G130" s="11"/>
      <c r="H130" s="11"/>
      <c r="I130" s="11"/>
      <c r="J130" s="11"/>
      <c r="K130" s="11"/>
      <c r="L130" s="11"/>
      <c r="M130" s="11"/>
      <c r="N130" s="11"/>
      <c r="O130" s="1454"/>
      <c r="P130" s="1454"/>
      <c r="Q130" s="1454"/>
      <c r="R130" s="11"/>
      <c r="S130" s="11"/>
      <c r="T130" s="11"/>
      <c r="U130" s="11"/>
      <c r="V130" s="11"/>
      <c r="W130" s="11"/>
      <c r="X130" s="11"/>
      <c r="Y130" s="11"/>
      <c r="Z130" s="11"/>
      <c r="AA130" s="11"/>
      <c r="AB130" s="11"/>
      <c r="AC130" s="11"/>
      <c r="AD130" s="11"/>
      <c r="AE130" s="11"/>
      <c r="AF130" s="11"/>
      <c r="AG130" s="11"/>
      <c r="AH130" s="11"/>
      <c r="AI130" s="11"/>
      <c r="AJ130" s="11"/>
      <c r="AK130" s="11"/>
      <c r="AL130" s="67"/>
      <c r="AN130" s="11"/>
      <c r="AS130" s="11"/>
      <c r="AT130" s="67"/>
      <c r="AU130" s="67"/>
      <c r="AV130" s="11"/>
      <c r="AY130" s="12"/>
      <c r="AZ130" s="67"/>
    </row>
    <row r="131" spans="2:52" ht="39" customHeight="1" x14ac:dyDescent="0.25">
      <c r="B131" s="15"/>
      <c r="C131" s="1683" t="s">
        <v>660</v>
      </c>
      <c r="D131" s="1685" t="s">
        <v>676</v>
      </c>
      <c r="E131" s="1687" t="s">
        <v>661</v>
      </c>
      <c r="F131" s="1688"/>
      <c r="G131" s="1691" t="s">
        <v>662</v>
      </c>
      <c r="H131" s="1692"/>
      <c r="I131" s="1692"/>
      <c r="J131" s="1692"/>
      <c r="K131" s="1694" t="s">
        <v>663</v>
      </c>
      <c r="L131" s="1694"/>
      <c r="M131" s="1695"/>
      <c r="O131" s="1468" t="s">
        <v>671</v>
      </c>
      <c r="P131" s="1468" t="s">
        <v>672</v>
      </c>
      <c r="Q131" s="1693" t="s">
        <v>664</v>
      </c>
      <c r="R131" s="11"/>
      <c r="S131" s="11"/>
      <c r="T131" s="11"/>
      <c r="U131" s="11"/>
      <c r="V131" s="11"/>
      <c r="W131" s="11"/>
      <c r="X131" s="11"/>
      <c r="Y131" s="11"/>
      <c r="Z131" s="11"/>
      <c r="AA131" s="11"/>
      <c r="AB131" s="67"/>
      <c r="AC131" s="67"/>
      <c r="AD131" s="11"/>
      <c r="AE131" s="11"/>
      <c r="AF131" s="67"/>
      <c r="AG131" s="3"/>
      <c r="AH131" s="3"/>
      <c r="AY131" s="63"/>
      <c r="AZ131" s="11"/>
    </row>
    <row r="132" spans="2:52" ht="34.5" customHeight="1" thickBot="1" x14ac:dyDescent="0.3">
      <c r="B132" s="15"/>
      <c r="C132" s="1684"/>
      <c r="D132" s="1686"/>
      <c r="E132" s="1689"/>
      <c r="F132" s="1690"/>
      <c r="G132" s="1426" t="s">
        <v>665</v>
      </c>
      <c r="H132" s="1427" t="s">
        <v>666</v>
      </c>
      <c r="I132" s="1428" t="s">
        <v>667</v>
      </c>
      <c r="J132" s="1430" t="s">
        <v>668</v>
      </c>
      <c r="K132" s="1429" t="s">
        <v>670</v>
      </c>
      <c r="L132" s="1428" t="s">
        <v>667</v>
      </c>
      <c r="M132" s="1446" t="s">
        <v>668</v>
      </c>
      <c r="O132" s="1468" t="s">
        <v>669</v>
      </c>
      <c r="P132" s="1468" t="s">
        <v>669</v>
      </c>
      <c r="Q132" s="1693"/>
      <c r="R132" s="11"/>
      <c r="S132" s="11"/>
      <c r="T132" s="11"/>
      <c r="U132" s="11"/>
      <c r="V132" s="11"/>
      <c r="W132" s="11"/>
      <c r="X132" s="11"/>
      <c r="Y132" s="11"/>
      <c r="Z132" s="11"/>
      <c r="AA132" s="11"/>
      <c r="AB132" s="67"/>
      <c r="AC132" s="67"/>
      <c r="AD132" s="11"/>
      <c r="AE132" s="11"/>
      <c r="AF132" s="67"/>
      <c r="AG132" s="3"/>
      <c r="AH132" s="3"/>
      <c r="AY132" s="63"/>
      <c r="AZ132" s="11"/>
    </row>
    <row r="133" spans="2:52" ht="16.5" customHeight="1" x14ac:dyDescent="0.25">
      <c r="B133" s="15"/>
      <c r="C133" s="1431">
        <v>1</v>
      </c>
      <c r="D133" s="1445"/>
      <c r="E133" s="1680"/>
      <c r="F133" s="1681"/>
      <c r="G133" s="1443"/>
      <c r="H133" s="1443"/>
      <c r="I133" s="1443"/>
      <c r="J133" s="1443"/>
      <c r="K133" s="1443"/>
      <c r="L133" s="1443"/>
      <c r="M133" s="1444"/>
      <c r="O133" s="1454">
        <f t="shared" ref="O133:O152" si="19">(G133+H133)*I133*J133/1000</f>
        <v>0</v>
      </c>
      <c r="P133" s="1454">
        <f t="shared" ref="P133:P152" si="20">K133*L133*M133/1000</f>
        <v>0</v>
      </c>
      <c r="Q133" s="1454">
        <f t="shared" ref="Q133:Q152" si="21">O133-P133</f>
        <v>0</v>
      </c>
      <c r="R133" s="11"/>
      <c r="S133" s="11"/>
      <c r="T133" s="11"/>
      <c r="U133" s="11"/>
      <c r="V133" s="11"/>
      <c r="W133" s="11"/>
      <c r="X133" s="11"/>
      <c r="Y133" s="11"/>
      <c r="Z133" s="11"/>
      <c r="AA133" s="11"/>
      <c r="AB133" s="67"/>
      <c r="AC133" s="67"/>
      <c r="AD133" s="11"/>
      <c r="AE133" s="11"/>
      <c r="AF133" s="67"/>
      <c r="AG133" s="3"/>
      <c r="AH133" s="3"/>
      <c r="AY133" s="63"/>
      <c r="AZ133" s="11"/>
    </row>
    <row r="134" spans="2:52" ht="16.5" customHeight="1" x14ac:dyDescent="0.25">
      <c r="B134" s="15"/>
      <c r="C134" s="1432">
        <v>2</v>
      </c>
      <c r="D134" s="279"/>
      <c r="E134" s="1676"/>
      <c r="F134" s="1677"/>
      <c r="G134" s="356"/>
      <c r="H134" s="356"/>
      <c r="I134" s="356"/>
      <c r="J134" s="356"/>
      <c r="K134" s="356"/>
      <c r="L134" s="356"/>
      <c r="M134" s="1441"/>
      <c r="O134" s="1454">
        <f t="shared" si="19"/>
        <v>0</v>
      </c>
      <c r="P134" s="1454">
        <f t="shared" si="20"/>
        <v>0</v>
      </c>
      <c r="Q134" s="1454">
        <f t="shared" si="21"/>
        <v>0</v>
      </c>
      <c r="R134" s="11"/>
      <c r="S134" s="11"/>
      <c r="T134" s="11"/>
      <c r="U134" s="11"/>
      <c r="V134" s="11"/>
      <c r="W134" s="11"/>
      <c r="X134" s="11"/>
      <c r="Y134" s="11"/>
      <c r="Z134" s="11"/>
      <c r="AA134" s="11"/>
      <c r="AB134" s="67"/>
      <c r="AC134" s="67"/>
      <c r="AD134" s="11"/>
      <c r="AE134" s="11"/>
      <c r="AF134" s="67"/>
      <c r="AG134" s="3"/>
      <c r="AH134" s="3"/>
      <c r="AY134" s="63"/>
      <c r="AZ134" s="11"/>
    </row>
    <row r="135" spans="2:52" ht="16.5" customHeight="1" x14ac:dyDescent="0.25">
      <c r="B135" s="15"/>
      <c r="C135" s="1432">
        <v>3</v>
      </c>
      <c r="D135" s="279"/>
      <c r="E135" s="1676"/>
      <c r="F135" s="1677"/>
      <c r="G135" s="356"/>
      <c r="H135" s="356"/>
      <c r="I135" s="356"/>
      <c r="J135" s="356"/>
      <c r="K135" s="356"/>
      <c r="L135" s="356"/>
      <c r="M135" s="1441"/>
      <c r="O135" s="1454">
        <f t="shared" si="19"/>
        <v>0</v>
      </c>
      <c r="P135" s="1454">
        <f t="shared" si="20"/>
        <v>0</v>
      </c>
      <c r="Q135" s="1454">
        <f t="shared" si="21"/>
        <v>0</v>
      </c>
      <c r="R135" s="11"/>
      <c r="S135" s="11"/>
      <c r="T135" s="11"/>
      <c r="U135" s="11"/>
      <c r="V135" s="11"/>
      <c r="W135" s="11"/>
      <c r="X135" s="11"/>
      <c r="Y135" s="11"/>
      <c r="Z135" s="11"/>
      <c r="AA135" s="11"/>
      <c r="AB135" s="67"/>
      <c r="AC135" s="67"/>
      <c r="AD135" s="11"/>
      <c r="AE135" s="11"/>
      <c r="AF135" s="67"/>
      <c r="AG135" s="3"/>
      <c r="AH135" s="3"/>
      <c r="AY135" s="63"/>
      <c r="AZ135" s="11"/>
    </row>
    <row r="136" spans="2:52" ht="16.5" customHeight="1" x14ac:dyDescent="0.25">
      <c r="B136" s="15"/>
      <c r="C136" s="1432">
        <v>4</v>
      </c>
      <c r="D136" s="279"/>
      <c r="E136" s="1676"/>
      <c r="F136" s="1677"/>
      <c r="G136" s="356"/>
      <c r="H136" s="356"/>
      <c r="I136" s="356"/>
      <c r="J136" s="356"/>
      <c r="K136" s="356"/>
      <c r="L136" s="356"/>
      <c r="M136" s="1441"/>
      <c r="O136" s="1454">
        <f t="shared" si="19"/>
        <v>0</v>
      </c>
      <c r="P136" s="1454">
        <f t="shared" si="20"/>
        <v>0</v>
      </c>
      <c r="Q136" s="1454">
        <f t="shared" si="21"/>
        <v>0</v>
      </c>
      <c r="R136" s="11"/>
      <c r="S136" s="11"/>
      <c r="T136" s="11"/>
      <c r="U136" s="11"/>
      <c r="V136" s="11"/>
      <c r="W136" s="11"/>
      <c r="X136" s="11"/>
      <c r="Y136" s="11"/>
      <c r="Z136" s="11"/>
      <c r="AA136" s="11"/>
      <c r="AB136" s="67"/>
      <c r="AC136" s="67"/>
      <c r="AD136" s="11"/>
      <c r="AE136" s="11"/>
      <c r="AF136" s="67"/>
      <c r="AG136" s="3"/>
      <c r="AH136" s="3"/>
      <c r="AY136" s="63"/>
      <c r="AZ136" s="11"/>
    </row>
    <row r="137" spans="2:52" ht="16.5" customHeight="1" x14ac:dyDescent="0.25">
      <c r="B137" s="15"/>
      <c r="C137" s="1432">
        <v>5</v>
      </c>
      <c r="D137" s="279"/>
      <c r="E137" s="1676"/>
      <c r="F137" s="1677"/>
      <c r="G137" s="356"/>
      <c r="H137" s="356"/>
      <c r="I137" s="356"/>
      <c r="J137" s="356"/>
      <c r="K137" s="356"/>
      <c r="L137" s="356"/>
      <c r="M137" s="1441"/>
      <c r="O137" s="1454">
        <f t="shared" si="19"/>
        <v>0</v>
      </c>
      <c r="P137" s="1454">
        <f t="shared" si="20"/>
        <v>0</v>
      </c>
      <c r="Q137" s="1454">
        <f t="shared" si="21"/>
        <v>0</v>
      </c>
      <c r="R137" s="11"/>
      <c r="S137" s="11"/>
      <c r="T137" s="11"/>
      <c r="U137" s="11"/>
      <c r="V137" s="11"/>
      <c r="W137" s="11"/>
      <c r="X137" s="11"/>
      <c r="Y137" s="11"/>
      <c r="Z137" s="11"/>
      <c r="AA137" s="11"/>
      <c r="AB137" s="67"/>
      <c r="AC137" s="67"/>
      <c r="AD137" s="11"/>
      <c r="AE137" s="11"/>
      <c r="AF137" s="67"/>
      <c r="AG137" s="3"/>
      <c r="AH137" s="3"/>
      <c r="AY137" s="63"/>
      <c r="AZ137" s="11"/>
    </row>
    <row r="138" spans="2:52" ht="16.5" customHeight="1" x14ac:dyDescent="0.25">
      <c r="B138" s="15"/>
      <c r="C138" s="1432">
        <v>6</v>
      </c>
      <c r="D138" s="279"/>
      <c r="E138" s="1676"/>
      <c r="F138" s="1677"/>
      <c r="G138" s="356"/>
      <c r="H138" s="356"/>
      <c r="I138" s="356"/>
      <c r="J138" s="356"/>
      <c r="K138" s="356"/>
      <c r="L138" s="356"/>
      <c r="M138" s="1441"/>
      <c r="O138" s="1454">
        <f t="shared" si="19"/>
        <v>0</v>
      </c>
      <c r="P138" s="1454">
        <f t="shared" si="20"/>
        <v>0</v>
      </c>
      <c r="Q138" s="1454">
        <f t="shared" si="21"/>
        <v>0</v>
      </c>
      <c r="R138" s="11"/>
      <c r="S138" s="11"/>
      <c r="T138" s="11"/>
      <c r="U138" s="11"/>
      <c r="V138" s="11"/>
      <c r="W138" s="11"/>
      <c r="X138" s="11"/>
      <c r="Y138" s="11"/>
      <c r="Z138" s="11"/>
      <c r="AA138" s="11"/>
      <c r="AB138" s="11"/>
      <c r="AC138" s="67"/>
      <c r="AD138" s="67"/>
      <c r="AE138" s="11"/>
      <c r="AF138" s="11"/>
      <c r="AG138" s="3"/>
      <c r="AH138" s="3"/>
      <c r="AI138" s="11"/>
      <c r="AY138" s="63"/>
      <c r="AZ138" s="67"/>
    </row>
    <row r="139" spans="2:52" ht="16.5" customHeight="1" x14ac:dyDescent="0.25">
      <c r="B139" s="15"/>
      <c r="C139" s="1432">
        <v>7</v>
      </c>
      <c r="D139" s="279"/>
      <c r="E139" s="1676"/>
      <c r="F139" s="1677"/>
      <c r="G139" s="356"/>
      <c r="H139" s="356"/>
      <c r="I139" s="356"/>
      <c r="J139" s="356"/>
      <c r="K139" s="356"/>
      <c r="L139" s="356"/>
      <c r="M139" s="1441"/>
      <c r="O139" s="1454">
        <f t="shared" si="19"/>
        <v>0</v>
      </c>
      <c r="P139" s="1454">
        <f t="shared" si="20"/>
        <v>0</v>
      </c>
      <c r="Q139" s="1454">
        <f t="shared" si="21"/>
        <v>0</v>
      </c>
      <c r="R139" s="11"/>
      <c r="S139" s="11"/>
      <c r="T139" s="11"/>
      <c r="U139" s="11"/>
      <c r="V139" s="11"/>
      <c r="W139" s="11"/>
      <c r="X139" s="11"/>
      <c r="Y139" s="11"/>
      <c r="Z139" s="11"/>
      <c r="AA139" s="11"/>
      <c r="AB139" s="11"/>
      <c r="AC139" s="67"/>
      <c r="AD139" s="67"/>
      <c r="AE139" s="11"/>
      <c r="AF139" s="11"/>
      <c r="AG139" s="3"/>
      <c r="AH139" s="3"/>
      <c r="AI139" s="11"/>
      <c r="AY139" s="63"/>
      <c r="AZ139" s="67"/>
    </row>
    <row r="140" spans="2:52" ht="16.5" customHeight="1" x14ac:dyDescent="0.25">
      <c r="B140" s="15"/>
      <c r="C140" s="1432">
        <v>8</v>
      </c>
      <c r="D140" s="279"/>
      <c r="E140" s="1676"/>
      <c r="F140" s="1677"/>
      <c r="G140" s="356"/>
      <c r="H140" s="356"/>
      <c r="I140" s="356"/>
      <c r="J140" s="356"/>
      <c r="K140" s="356"/>
      <c r="L140" s="356"/>
      <c r="M140" s="1441"/>
      <c r="O140" s="1454">
        <f t="shared" si="19"/>
        <v>0</v>
      </c>
      <c r="P140" s="1454">
        <f t="shared" si="20"/>
        <v>0</v>
      </c>
      <c r="Q140" s="1454">
        <f t="shared" si="21"/>
        <v>0</v>
      </c>
      <c r="R140" s="11"/>
      <c r="S140" s="11"/>
      <c r="T140" s="11"/>
      <c r="U140" s="11"/>
      <c r="V140" s="11"/>
      <c r="W140" s="11"/>
      <c r="X140" s="11"/>
      <c r="Y140" s="11"/>
      <c r="Z140" s="11"/>
      <c r="AA140" s="11"/>
      <c r="AB140" s="11"/>
      <c r="AC140" s="67"/>
      <c r="AD140" s="67"/>
      <c r="AE140" s="11"/>
      <c r="AF140" s="11"/>
      <c r="AG140" s="3"/>
      <c r="AH140" s="3"/>
      <c r="AI140" s="11"/>
      <c r="AY140" s="63"/>
      <c r="AZ140" s="67"/>
    </row>
    <row r="141" spans="2:52" ht="16.5" customHeight="1" x14ac:dyDescent="0.25">
      <c r="B141" s="15"/>
      <c r="C141" s="1432">
        <v>9</v>
      </c>
      <c r="D141" s="279"/>
      <c r="E141" s="1676"/>
      <c r="F141" s="1677"/>
      <c r="G141" s="356"/>
      <c r="H141" s="356"/>
      <c r="I141" s="356"/>
      <c r="J141" s="356"/>
      <c r="K141" s="356"/>
      <c r="L141" s="356"/>
      <c r="M141" s="1441"/>
      <c r="O141" s="1454">
        <f t="shared" si="19"/>
        <v>0</v>
      </c>
      <c r="P141" s="1454">
        <f t="shared" si="20"/>
        <v>0</v>
      </c>
      <c r="Q141" s="1454">
        <f t="shared" si="21"/>
        <v>0</v>
      </c>
      <c r="R141" s="11"/>
      <c r="S141" s="11"/>
      <c r="T141" s="11"/>
      <c r="U141" s="11"/>
      <c r="V141" s="11"/>
      <c r="W141" s="11"/>
      <c r="X141" s="11"/>
      <c r="Y141" s="11"/>
      <c r="Z141" s="11"/>
      <c r="AA141" s="11"/>
      <c r="AB141" s="11"/>
      <c r="AC141" s="67"/>
      <c r="AD141" s="67"/>
      <c r="AE141" s="11"/>
      <c r="AF141" s="11"/>
      <c r="AG141" s="3"/>
      <c r="AH141" s="3"/>
      <c r="AI141" s="11"/>
      <c r="AY141" s="63"/>
      <c r="AZ141" s="67"/>
    </row>
    <row r="142" spans="2:52" ht="16.5" customHeight="1" x14ac:dyDescent="0.25">
      <c r="B142" s="15"/>
      <c r="C142" s="1432">
        <v>10</v>
      </c>
      <c r="D142" s="279"/>
      <c r="E142" s="1676"/>
      <c r="F142" s="1677"/>
      <c r="G142" s="356"/>
      <c r="H142" s="356"/>
      <c r="I142" s="356"/>
      <c r="J142" s="356"/>
      <c r="K142" s="356"/>
      <c r="L142" s="356"/>
      <c r="M142" s="1441"/>
      <c r="O142" s="1454">
        <f t="shared" si="19"/>
        <v>0</v>
      </c>
      <c r="P142" s="1454">
        <f t="shared" si="20"/>
        <v>0</v>
      </c>
      <c r="Q142" s="1454">
        <f t="shared" si="21"/>
        <v>0</v>
      </c>
      <c r="R142" s="11"/>
      <c r="S142" s="11"/>
      <c r="T142" s="11"/>
      <c r="U142" s="11"/>
      <c r="V142" s="11"/>
      <c r="W142" s="11"/>
      <c r="X142" s="11"/>
      <c r="Y142" s="11"/>
      <c r="Z142" s="11"/>
      <c r="AA142" s="11"/>
      <c r="AB142" s="11"/>
      <c r="AC142" s="67"/>
      <c r="AD142" s="67"/>
      <c r="AE142" s="11"/>
      <c r="AF142" s="11"/>
      <c r="AG142" s="3"/>
      <c r="AH142" s="3"/>
      <c r="AI142" s="11"/>
      <c r="AY142" s="63"/>
      <c r="AZ142" s="67"/>
    </row>
    <row r="143" spans="2:52" ht="16.5" customHeight="1" x14ac:dyDescent="0.25">
      <c r="B143" s="15"/>
      <c r="C143" s="1432">
        <v>11</v>
      </c>
      <c r="D143" s="279"/>
      <c r="E143" s="1676"/>
      <c r="F143" s="1677"/>
      <c r="G143" s="356"/>
      <c r="H143" s="356"/>
      <c r="I143" s="356"/>
      <c r="J143" s="356"/>
      <c r="K143" s="356"/>
      <c r="L143" s="356"/>
      <c r="M143" s="1441"/>
      <c r="O143" s="1454">
        <f t="shared" si="19"/>
        <v>0</v>
      </c>
      <c r="P143" s="1454">
        <f t="shared" si="20"/>
        <v>0</v>
      </c>
      <c r="Q143" s="1454">
        <f t="shared" si="21"/>
        <v>0</v>
      </c>
      <c r="R143" s="11"/>
      <c r="S143" s="11"/>
      <c r="T143" s="11"/>
      <c r="U143" s="11"/>
      <c r="V143" s="11"/>
      <c r="W143" s="11"/>
      <c r="X143" s="11"/>
      <c r="Y143" s="11"/>
      <c r="Z143" s="11"/>
      <c r="AA143" s="11"/>
      <c r="AB143" s="11"/>
      <c r="AC143" s="67"/>
      <c r="AD143" s="67"/>
      <c r="AE143" s="11"/>
      <c r="AF143" s="11"/>
      <c r="AG143" s="3"/>
      <c r="AH143" s="3"/>
      <c r="AI143" s="11"/>
      <c r="AY143" s="63"/>
      <c r="AZ143" s="67"/>
    </row>
    <row r="144" spans="2:52" ht="16.5" customHeight="1" x14ac:dyDescent="0.25">
      <c r="B144" s="15"/>
      <c r="C144" s="1432">
        <v>12</v>
      </c>
      <c r="D144" s="279"/>
      <c r="E144" s="1676"/>
      <c r="F144" s="1677"/>
      <c r="G144" s="356"/>
      <c r="H144" s="356"/>
      <c r="I144" s="356"/>
      <c r="J144" s="356"/>
      <c r="K144" s="356"/>
      <c r="L144" s="356"/>
      <c r="M144" s="1441"/>
      <c r="O144" s="1454">
        <f t="shared" si="19"/>
        <v>0</v>
      </c>
      <c r="P144" s="1454">
        <f t="shared" si="20"/>
        <v>0</v>
      </c>
      <c r="Q144" s="1454">
        <f t="shared" si="21"/>
        <v>0</v>
      </c>
      <c r="R144" s="11"/>
      <c r="S144" s="11"/>
      <c r="T144" s="11"/>
      <c r="U144" s="11"/>
      <c r="V144" s="11"/>
      <c r="W144" s="11"/>
      <c r="X144" s="11"/>
      <c r="Y144" s="11"/>
      <c r="Z144" s="11"/>
      <c r="AA144" s="11"/>
      <c r="AB144" s="11"/>
      <c r="AC144" s="67"/>
      <c r="AD144" s="67"/>
      <c r="AE144" s="11"/>
      <c r="AF144" s="11"/>
      <c r="AG144" s="3"/>
      <c r="AH144" s="3"/>
      <c r="AI144" s="11"/>
      <c r="AY144" s="63"/>
      <c r="AZ144" s="67"/>
    </row>
    <row r="145" spans="2:56" ht="16.5" customHeight="1" x14ac:dyDescent="0.25">
      <c r="B145" s="15"/>
      <c r="C145" s="1432">
        <v>13</v>
      </c>
      <c r="D145" s="279"/>
      <c r="E145" s="1676"/>
      <c r="F145" s="1677"/>
      <c r="G145" s="356"/>
      <c r="H145" s="356"/>
      <c r="I145" s="356"/>
      <c r="J145" s="356"/>
      <c r="K145" s="356"/>
      <c r="L145" s="356"/>
      <c r="M145" s="1441"/>
      <c r="O145" s="1454">
        <f t="shared" si="19"/>
        <v>0</v>
      </c>
      <c r="P145" s="1454">
        <f t="shared" si="20"/>
        <v>0</v>
      </c>
      <c r="Q145" s="1454">
        <f t="shared" si="21"/>
        <v>0</v>
      </c>
      <c r="R145" s="11"/>
      <c r="S145" s="11"/>
      <c r="T145" s="11"/>
      <c r="U145" s="11"/>
      <c r="V145" s="11"/>
      <c r="W145" s="11"/>
      <c r="X145" s="11"/>
      <c r="Y145" s="11"/>
      <c r="Z145" s="11"/>
      <c r="AA145" s="11"/>
      <c r="AB145" s="11"/>
      <c r="AC145" s="67"/>
      <c r="AD145" s="67"/>
      <c r="AE145" s="11"/>
      <c r="AF145" s="11"/>
      <c r="AG145" s="3"/>
      <c r="AH145" s="3"/>
      <c r="AI145" s="11"/>
      <c r="AY145" s="63"/>
      <c r="AZ145" s="67"/>
    </row>
    <row r="146" spans="2:56" ht="16.5" customHeight="1" x14ac:dyDescent="0.25">
      <c r="B146" s="15"/>
      <c r="C146" s="1432">
        <v>14</v>
      </c>
      <c r="D146" s="279"/>
      <c r="E146" s="1676"/>
      <c r="F146" s="1677"/>
      <c r="G146" s="356"/>
      <c r="H146" s="356"/>
      <c r="I146" s="356"/>
      <c r="J146" s="356"/>
      <c r="K146" s="356"/>
      <c r="L146" s="356"/>
      <c r="M146" s="1441"/>
      <c r="O146" s="1454">
        <f t="shared" si="19"/>
        <v>0</v>
      </c>
      <c r="P146" s="1454">
        <f t="shared" si="20"/>
        <v>0</v>
      </c>
      <c r="Q146" s="1454">
        <f t="shared" si="21"/>
        <v>0</v>
      </c>
      <c r="R146" s="11"/>
      <c r="S146" s="11"/>
      <c r="T146" s="11"/>
      <c r="U146" s="11"/>
      <c r="V146" s="11"/>
      <c r="W146" s="11"/>
      <c r="X146" s="11"/>
      <c r="Y146" s="11"/>
      <c r="Z146" s="11"/>
      <c r="AA146" s="11"/>
      <c r="AB146" s="11"/>
      <c r="AC146" s="67"/>
      <c r="AD146" s="67"/>
      <c r="AE146" s="11"/>
      <c r="AF146" s="11"/>
      <c r="AG146" s="3"/>
      <c r="AH146" s="3"/>
      <c r="AI146" s="11"/>
      <c r="AY146" s="63"/>
      <c r="AZ146" s="67"/>
    </row>
    <row r="147" spans="2:56" ht="16.5" customHeight="1" x14ac:dyDescent="0.25">
      <c r="B147" s="15"/>
      <c r="C147" s="1432">
        <v>15</v>
      </c>
      <c r="D147" s="279"/>
      <c r="E147" s="1676"/>
      <c r="F147" s="1677"/>
      <c r="G147" s="356"/>
      <c r="H147" s="356"/>
      <c r="I147" s="356"/>
      <c r="J147" s="356"/>
      <c r="K147" s="356"/>
      <c r="L147" s="356"/>
      <c r="M147" s="1441"/>
      <c r="O147" s="1454">
        <f t="shared" si="19"/>
        <v>0</v>
      </c>
      <c r="P147" s="1454">
        <f t="shared" si="20"/>
        <v>0</v>
      </c>
      <c r="Q147" s="1454">
        <f t="shared" si="21"/>
        <v>0</v>
      </c>
      <c r="R147" s="11"/>
      <c r="S147" s="11"/>
      <c r="T147" s="11"/>
      <c r="U147" s="11"/>
      <c r="V147" s="11"/>
      <c r="W147" s="11"/>
      <c r="X147" s="11"/>
      <c r="Y147" s="11"/>
      <c r="Z147" s="11"/>
      <c r="AA147" s="11"/>
      <c r="AB147" s="11"/>
      <c r="AC147" s="67"/>
      <c r="AD147" s="67"/>
      <c r="AE147" s="11"/>
      <c r="AF147" s="11"/>
      <c r="AG147" s="3"/>
      <c r="AH147" s="3"/>
      <c r="AI147" s="11"/>
      <c r="AY147" s="63"/>
      <c r="AZ147" s="67"/>
    </row>
    <row r="148" spans="2:56" ht="16.5" customHeight="1" x14ac:dyDescent="0.25">
      <c r="B148" s="15"/>
      <c r="C148" s="1432">
        <v>16</v>
      </c>
      <c r="D148" s="279"/>
      <c r="E148" s="1676"/>
      <c r="F148" s="1677"/>
      <c r="G148" s="356"/>
      <c r="H148" s="356"/>
      <c r="I148" s="356"/>
      <c r="J148" s="356"/>
      <c r="K148" s="356"/>
      <c r="L148" s="356"/>
      <c r="M148" s="1441"/>
      <c r="O148" s="1454">
        <f t="shared" si="19"/>
        <v>0</v>
      </c>
      <c r="P148" s="1454">
        <f t="shared" si="20"/>
        <v>0</v>
      </c>
      <c r="Q148" s="1454">
        <f t="shared" si="21"/>
        <v>0</v>
      </c>
      <c r="R148" s="11"/>
      <c r="S148" s="11"/>
      <c r="T148" s="11"/>
      <c r="U148" s="11"/>
      <c r="V148" s="11"/>
      <c r="W148" s="11"/>
      <c r="X148" s="11"/>
      <c r="Y148" s="11"/>
      <c r="Z148" s="11"/>
      <c r="AA148" s="11"/>
      <c r="AB148" s="11"/>
      <c r="AC148" s="67"/>
      <c r="AD148" s="67"/>
      <c r="AE148" s="11"/>
      <c r="AF148" s="11"/>
      <c r="AG148" s="3"/>
      <c r="AH148" s="3"/>
      <c r="AI148" s="11"/>
      <c r="AY148" s="63"/>
      <c r="AZ148" s="67"/>
    </row>
    <row r="149" spans="2:56" ht="16.5" customHeight="1" x14ac:dyDescent="0.25">
      <c r="B149" s="15"/>
      <c r="C149" s="1432">
        <v>17</v>
      </c>
      <c r="D149" s="279"/>
      <c r="E149" s="1676"/>
      <c r="F149" s="1677"/>
      <c r="G149" s="356"/>
      <c r="H149" s="356"/>
      <c r="I149" s="356"/>
      <c r="J149" s="356"/>
      <c r="K149" s="356"/>
      <c r="L149" s="356"/>
      <c r="M149" s="1441"/>
      <c r="O149" s="1454">
        <f t="shared" si="19"/>
        <v>0</v>
      </c>
      <c r="P149" s="1454">
        <f t="shared" si="20"/>
        <v>0</v>
      </c>
      <c r="Q149" s="1454">
        <f t="shared" si="21"/>
        <v>0</v>
      </c>
      <c r="R149" s="11"/>
      <c r="S149" s="11"/>
      <c r="T149" s="11"/>
      <c r="U149" s="11"/>
      <c r="V149" s="11"/>
      <c r="W149" s="11"/>
      <c r="X149" s="11"/>
      <c r="Y149" s="11"/>
      <c r="Z149" s="11"/>
      <c r="AA149" s="11"/>
      <c r="AB149" s="11"/>
      <c r="AC149" s="67"/>
      <c r="AD149" s="67"/>
      <c r="AE149" s="11"/>
      <c r="AF149" s="11"/>
      <c r="AG149" s="3"/>
      <c r="AH149" s="3"/>
      <c r="AI149" s="11"/>
      <c r="AY149" s="63"/>
      <c r="AZ149" s="67"/>
    </row>
    <row r="150" spans="2:56" ht="16.5" customHeight="1" x14ac:dyDescent="0.25">
      <c r="B150" s="15"/>
      <c r="C150" s="1432">
        <v>18</v>
      </c>
      <c r="D150" s="279"/>
      <c r="E150" s="1676"/>
      <c r="F150" s="1677"/>
      <c r="G150" s="356"/>
      <c r="H150" s="356"/>
      <c r="I150" s="356"/>
      <c r="J150" s="356"/>
      <c r="K150" s="356"/>
      <c r="L150" s="356"/>
      <c r="M150" s="1441"/>
      <c r="O150" s="1454">
        <f t="shared" si="19"/>
        <v>0</v>
      </c>
      <c r="P150" s="1454">
        <f t="shared" si="20"/>
        <v>0</v>
      </c>
      <c r="Q150" s="1454">
        <f t="shared" si="21"/>
        <v>0</v>
      </c>
      <c r="R150" s="11"/>
      <c r="S150" s="11"/>
      <c r="T150" s="11"/>
      <c r="U150" s="11"/>
      <c r="V150" s="11"/>
      <c r="W150" s="11"/>
      <c r="X150" s="11"/>
      <c r="Y150" s="11"/>
      <c r="Z150" s="11"/>
      <c r="AA150" s="11"/>
      <c r="AB150" s="11"/>
      <c r="AC150" s="67"/>
      <c r="AD150" s="67"/>
      <c r="AE150" s="11"/>
      <c r="AF150" s="11"/>
      <c r="AG150" s="3"/>
      <c r="AH150" s="3"/>
      <c r="AI150" s="11"/>
      <c r="AY150" s="63"/>
      <c r="AZ150" s="67"/>
    </row>
    <row r="151" spans="2:56" ht="16.5" customHeight="1" x14ac:dyDescent="0.25">
      <c r="B151" s="15"/>
      <c r="C151" s="1432">
        <v>19</v>
      </c>
      <c r="D151" s="279"/>
      <c r="E151" s="1676"/>
      <c r="F151" s="1677"/>
      <c r="G151" s="356"/>
      <c r="H151" s="356"/>
      <c r="I151" s="356"/>
      <c r="J151" s="356"/>
      <c r="K151" s="356"/>
      <c r="L151" s="356"/>
      <c r="M151" s="1441"/>
      <c r="O151" s="1454">
        <f t="shared" si="19"/>
        <v>0</v>
      </c>
      <c r="P151" s="1454">
        <f t="shared" si="20"/>
        <v>0</v>
      </c>
      <c r="Q151" s="1454">
        <f t="shared" si="21"/>
        <v>0</v>
      </c>
      <c r="R151" s="11"/>
      <c r="S151" s="11"/>
      <c r="T151" s="11"/>
      <c r="U151" s="11"/>
      <c r="V151" s="11"/>
      <c r="W151" s="11"/>
      <c r="X151" s="11"/>
      <c r="Y151" s="11"/>
      <c r="Z151" s="11"/>
      <c r="AA151" s="11"/>
      <c r="AB151" s="11"/>
      <c r="AC151" s="67"/>
      <c r="AD151" s="67"/>
      <c r="AE151" s="11"/>
      <c r="AF151" s="11"/>
      <c r="AG151" s="3"/>
      <c r="AH151" s="3"/>
      <c r="AI151" s="11"/>
      <c r="AY151" s="63"/>
      <c r="AZ151" s="67"/>
    </row>
    <row r="152" spans="2:56" ht="16.5" customHeight="1" thickBot="1" x14ac:dyDescent="0.3">
      <c r="B152" s="15"/>
      <c r="C152" s="1433">
        <v>20</v>
      </c>
      <c r="D152" s="281"/>
      <c r="E152" s="1678"/>
      <c r="F152" s="1679"/>
      <c r="G152" s="359"/>
      <c r="H152" s="359"/>
      <c r="I152" s="359"/>
      <c r="J152" s="359"/>
      <c r="K152" s="359"/>
      <c r="L152" s="359"/>
      <c r="M152" s="1442"/>
      <c r="O152" s="1454">
        <f t="shared" si="19"/>
        <v>0</v>
      </c>
      <c r="P152" s="1454">
        <f t="shared" si="20"/>
        <v>0</v>
      </c>
      <c r="Q152" s="1454">
        <f t="shared" si="21"/>
        <v>0</v>
      </c>
      <c r="R152" s="11"/>
      <c r="S152" s="11"/>
      <c r="T152" s="11"/>
      <c r="U152" s="11"/>
      <c r="V152" s="11"/>
      <c r="W152" s="11"/>
      <c r="X152" s="11"/>
      <c r="Y152" s="11"/>
      <c r="Z152" s="11"/>
      <c r="AA152" s="11"/>
      <c r="AB152" s="11"/>
      <c r="AC152" s="67"/>
      <c r="AD152" s="67"/>
      <c r="AE152" s="11"/>
      <c r="AF152" s="11"/>
      <c r="AG152" s="3"/>
      <c r="AH152" s="3"/>
      <c r="AI152" s="11"/>
      <c r="AY152" s="63"/>
      <c r="AZ152" s="67"/>
    </row>
    <row r="153" spans="2:56" ht="16.5" customHeight="1" thickBot="1" x14ac:dyDescent="0.3">
      <c r="B153" s="15"/>
      <c r="C153" s="1434"/>
      <c r="D153" s="1435"/>
      <c r="E153" s="1436"/>
      <c r="F153" s="1436"/>
      <c r="G153" s="708">
        <f>SUM(G133:G152)</f>
        <v>0</v>
      </c>
      <c r="H153" s="708">
        <f>SUM(H133:H152)</f>
        <v>0</v>
      </c>
      <c r="I153" s="704">
        <f>SUM(I133:I152)</f>
        <v>0</v>
      </c>
      <c r="J153" s="11"/>
      <c r="K153" s="708">
        <f>SUM(K133:K152)</f>
        <v>0</v>
      </c>
      <c r="L153" s="704">
        <f>SUM(L133:L152)</f>
        <v>0</v>
      </c>
      <c r="M153" s="11"/>
      <c r="O153" s="1471">
        <f>SUM(O133:O152)</f>
        <v>0</v>
      </c>
      <c r="P153" s="1471">
        <f>SUM(P133:P152)</f>
        <v>0</v>
      </c>
      <c r="Q153" s="1471">
        <f>SUM(Q133:Q152)</f>
        <v>0</v>
      </c>
      <c r="R153" s="11"/>
      <c r="S153" s="11"/>
      <c r="T153" s="11"/>
      <c r="U153" s="11"/>
      <c r="V153" s="11"/>
      <c r="W153" s="11"/>
      <c r="X153" s="11"/>
      <c r="Y153" s="11"/>
      <c r="Z153" s="11"/>
      <c r="AA153" s="11"/>
      <c r="AB153" s="11"/>
      <c r="AC153" s="67"/>
      <c r="AD153" s="67"/>
      <c r="AE153" s="11"/>
      <c r="AF153" s="11"/>
      <c r="AG153" s="3"/>
      <c r="AH153" s="3"/>
      <c r="AI153" s="11"/>
      <c r="AY153" s="63"/>
      <c r="AZ153" s="67"/>
    </row>
    <row r="154" spans="2:56" ht="24.75" customHeight="1" x14ac:dyDescent="0.25">
      <c r="B154" s="15"/>
      <c r="C154" s="23"/>
      <c r="D154" s="11"/>
      <c r="E154" s="11"/>
      <c r="F154" s="11"/>
      <c r="G154" s="11"/>
      <c r="H154" s="11"/>
      <c r="I154" s="11"/>
      <c r="J154" s="11"/>
      <c r="K154" s="11"/>
      <c r="L154" s="11"/>
      <c r="M154" s="11"/>
      <c r="N154" s="11"/>
      <c r="O154" s="1454"/>
      <c r="P154" s="1454"/>
      <c r="Q154" s="1454"/>
      <c r="R154" s="11"/>
      <c r="S154" s="11"/>
      <c r="T154" s="11"/>
      <c r="U154" s="11"/>
      <c r="V154" s="11"/>
      <c r="W154" s="11"/>
      <c r="X154" s="11"/>
      <c r="Y154" s="11"/>
      <c r="Z154" s="11"/>
      <c r="AA154" s="11"/>
      <c r="AB154" s="11"/>
      <c r="AC154" s="11"/>
      <c r="AD154" s="11"/>
      <c r="AE154" s="11"/>
      <c r="AF154" s="11"/>
      <c r="AG154" s="11"/>
      <c r="AH154" s="11"/>
      <c r="AI154" s="11"/>
      <c r="AJ154" s="11"/>
      <c r="AK154" s="11"/>
      <c r="AL154" s="67"/>
      <c r="AX154" s="78"/>
      <c r="AY154" s="12"/>
      <c r="BA154" s="11"/>
      <c r="BB154" s="67"/>
      <c r="BC154" s="67"/>
      <c r="BD154" s="11"/>
    </row>
    <row r="155" spans="2:56" ht="24.75" customHeight="1" x14ac:dyDescent="0.25">
      <c r="B155" s="15"/>
      <c r="C155" s="1682" t="str">
        <f>CONCATENATE("Informação relativa à Medida Nº 6: ",F17)</f>
        <v xml:space="preserve">Informação relativa à Medida Nº 6: </v>
      </c>
      <c r="D155" s="1682"/>
      <c r="E155" s="1682"/>
      <c r="F155" s="1682"/>
      <c r="G155" s="11"/>
      <c r="H155" s="11"/>
      <c r="I155" s="11"/>
      <c r="J155" s="11"/>
      <c r="K155" s="11"/>
      <c r="L155" s="11"/>
      <c r="M155" s="11"/>
      <c r="N155" s="11"/>
      <c r="O155" s="1454"/>
      <c r="P155" s="1454"/>
      <c r="Q155" s="1454"/>
      <c r="R155" s="11"/>
      <c r="S155" s="11"/>
      <c r="T155" s="11"/>
      <c r="U155" s="11"/>
      <c r="V155" s="11"/>
      <c r="W155" s="11"/>
      <c r="X155" s="11"/>
      <c r="Y155" s="11"/>
      <c r="Z155" s="11"/>
      <c r="AA155" s="11"/>
      <c r="AB155" s="11"/>
      <c r="AC155" s="11"/>
      <c r="AD155" s="11"/>
      <c r="AE155" s="11"/>
      <c r="AF155" s="11"/>
      <c r="AG155" s="11"/>
      <c r="AH155" s="11"/>
      <c r="AI155" s="11"/>
      <c r="AJ155" s="11"/>
      <c r="AK155" s="11"/>
      <c r="AL155" s="67"/>
      <c r="AN155" s="11"/>
      <c r="AS155" s="11"/>
      <c r="AT155" s="67"/>
      <c r="AU155" s="67"/>
      <c r="AV155" s="11"/>
      <c r="AY155" s="12"/>
      <c r="AZ155" s="67"/>
    </row>
    <row r="156" spans="2:56" ht="12.75" customHeight="1" thickBot="1" x14ac:dyDescent="0.3">
      <c r="B156" s="15"/>
      <c r="C156" s="23"/>
      <c r="D156" s="11"/>
      <c r="E156" s="11"/>
      <c r="F156" s="11"/>
      <c r="G156" s="11"/>
      <c r="H156" s="11"/>
      <c r="I156" s="11"/>
      <c r="J156" s="11"/>
      <c r="K156" s="11"/>
      <c r="L156" s="11"/>
      <c r="M156" s="11"/>
      <c r="N156" s="11"/>
      <c r="O156" s="1454"/>
      <c r="P156" s="1454"/>
      <c r="Q156" s="1454"/>
      <c r="R156" s="11"/>
      <c r="S156" s="11"/>
      <c r="T156" s="11"/>
      <c r="U156" s="11"/>
      <c r="V156" s="11"/>
      <c r="W156" s="11"/>
      <c r="X156" s="11"/>
      <c r="Y156" s="11"/>
      <c r="Z156" s="11"/>
      <c r="AA156" s="11"/>
      <c r="AB156" s="11"/>
      <c r="AC156" s="11"/>
      <c r="AD156" s="11"/>
      <c r="AE156" s="11"/>
      <c r="AF156" s="11"/>
      <c r="AG156" s="11"/>
      <c r="AH156" s="11"/>
      <c r="AI156" s="11"/>
      <c r="AJ156" s="11"/>
      <c r="AK156" s="11"/>
      <c r="AL156" s="67"/>
      <c r="AN156" s="11"/>
      <c r="AS156" s="11"/>
      <c r="AT156" s="67"/>
      <c r="AU156" s="67"/>
      <c r="AV156" s="11"/>
      <c r="AY156" s="12"/>
      <c r="AZ156" s="67"/>
    </row>
    <row r="157" spans="2:56" ht="39" customHeight="1" x14ac:dyDescent="0.25">
      <c r="B157" s="15"/>
      <c r="C157" s="1683" t="s">
        <v>660</v>
      </c>
      <c r="D157" s="1685" t="s">
        <v>676</v>
      </c>
      <c r="E157" s="1687" t="s">
        <v>661</v>
      </c>
      <c r="F157" s="1688"/>
      <c r="G157" s="1691" t="s">
        <v>662</v>
      </c>
      <c r="H157" s="1692"/>
      <c r="I157" s="1692"/>
      <c r="J157" s="1692"/>
      <c r="K157" s="1694" t="s">
        <v>663</v>
      </c>
      <c r="L157" s="1694"/>
      <c r="M157" s="1695"/>
      <c r="O157" s="1468" t="s">
        <v>671</v>
      </c>
      <c r="P157" s="1468" t="s">
        <v>672</v>
      </c>
      <c r="Q157" s="1693" t="s">
        <v>664</v>
      </c>
      <c r="R157" s="11"/>
      <c r="S157" s="11"/>
      <c r="T157" s="11"/>
      <c r="U157" s="11"/>
      <c r="V157" s="11"/>
      <c r="W157" s="11"/>
      <c r="X157" s="11"/>
      <c r="Y157" s="11"/>
      <c r="Z157" s="11"/>
      <c r="AA157" s="11"/>
      <c r="AB157" s="67"/>
      <c r="AC157" s="67"/>
      <c r="AD157" s="11"/>
      <c r="AE157" s="11"/>
      <c r="AF157" s="67"/>
      <c r="AG157" s="3"/>
      <c r="AH157" s="3"/>
      <c r="AY157" s="63"/>
      <c r="AZ157" s="11"/>
    </row>
    <row r="158" spans="2:56" ht="34.5" customHeight="1" thickBot="1" x14ac:dyDescent="0.3">
      <c r="B158" s="15"/>
      <c r="C158" s="1684"/>
      <c r="D158" s="1686"/>
      <c r="E158" s="1689"/>
      <c r="F158" s="1690"/>
      <c r="G158" s="1426" t="s">
        <v>665</v>
      </c>
      <c r="H158" s="1427" t="s">
        <v>666</v>
      </c>
      <c r="I158" s="1428" t="s">
        <v>667</v>
      </c>
      <c r="J158" s="1430" t="s">
        <v>668</v>
      </c>
      <c r="K158" s="1429" t="s">
        <v>670</v>
      </c>
      <c r="L158" s="1428" t="s">
        <v>667</v>
      </c>
      <c r="M158" s="1446" t="s">
        <v>668</v>
      </c>
      <c r="O158" s="1468" t="s">
        <v>669</v>
      </c>
      <c r="P158" s="1468" t="s">
        <v>669</v>
      </c>
      <c r="Q158" s="1693"/>
      <c r="R158" s="11"/>
      <c r="S158" s="11"/>
      <c r="T158" s="11"/>
      <c r="U158" s="11"/>
      <c r="V158" s="11"/>
      <c r="W158" s="11"/>
      <c r="X158" s="11"/>
      <c r="Y158" s="11"/>
      <c r="Z158" s="11"/>
      <c r="AA158" s="11"/>
      <c r="AB158" s="67"/>
      <c r="AC158" s="67"/>
      <c r="AD158" s="11"/>
      <c r="AE158" s="11"/>
      <c r="AF158" s="67"/>
      <c r="AG158" s="3"/>
      <c r="AH158" s="3"/>
      <c r="AY158" s="63"/>
      <c r="AZ158" s="11"/>
    </row>
    <row r="159" spans="2:56" ht="16.5" customHeight="1" x14ac:dyDescent="0.25">
      <c r="B159" s="15"/>
      <c r="C159" s="1431">
        <v>1</v>
      </c>
      <c r="D159" s="1445"/>
      <c r="E159" s="1680"/>
      <c r="F159" s="1681"/>
      <c r="G159" s="1443"/>
      <c r="H159" s="1443"/>
      <c r="I159" s="1443"/>
      <c r="J159" s="1443"/>
      <c r="K159" s="1443"/>
      <c r="L159" s="1443"/>
      <c r="M159" s="1444"/>
      <c r="O159" s="1454">
        <f t="shared" ref="O159:O178" si="22">(G159+H159)*I159*J159/1000</f>
        <v>0</v>
      </c>
      <c r="P159" s="1454">
        <f t="shared" ref="P159:P178" si="23">K159*L159*M159/1000</f>
        <v>0</v>
      </c>
      <c r="Q159" s="1454">
        <f t="shared" ref="Q159:Q178" si="24">O159-P159</f>
        <v>0</v>
      </c>
      <c r="R159" s="11"/>
      <c r="S159" s="11"/>
      <c r="T159" s="11"/>
      <c r="U159" s="11"/>
      <c r="V159" s="11"/>
      <c r="W159" s="11"/>
      <c r="X159" s="11"/>
      <c r="Y159" s="11"/>
      <c r="Z159" s="11"/>
      <c r="AA159" s="11"/>
      <c r="AB159" s="67"/>
      <c r="AC159" s="67"/>
      <c r="AD159" s="11"/>
      <c r="AE159" s="11"/>
      <c r="AF159" s="67"/>
      <c r="AG159" s="3"/>
      <c r="AH159" s="3"/>
      <c r="AY159" s="63"/>
      <c r="AZ159" s="11"/>
    </row>
    <row r="160" spans="2:56" ht="16.5" customHeight="1" x14ac:dyDescent="0.25">
      <c r="B160" s="15"/>
      <c r="C160" s="1432">
        <v>2</v>
      </c>
      <c r="D160" s="279"/>
      <c r="E160" s="1676"/>
      <c r="F160" s="1677"/>
      <c r="G160" s="356"/>
      <c r="H160" s="356"/>
      <c r="I160" s="356"/>
      <c r="J160" s="356"/>
      <c r="K160" s="356"/>
      <c r="L160" s="356"/>
      <c r="M160" s="1441"/>
      <c r="O160" s="1454">
        <f t="shared" si="22"/>
        <v>0</v>
      </c>
      <c r="P160" s="1454">
        <f t="shared" si="23"/>
        <v>0</v>
      </c>
      <c r="Q160" s="1454">
        <f t="shared" si="24"/>
        <v>0</v>
      </c>
      <c r="R160" s="11"/>
      <c r="S160" s="11"/>
      <c r="T160" s="11"/>
      <c r="U160" s="11"/>
      <c r="V160" s="11"/>
      <c r="W160" s="11"/>
      <c r="X160" s="11"/>
      <c r="Y160" s="11"/>
      <c r="Z160" s="11"/>
      <c r="AA160" s="11"/>
      <c r="AB160" s="67"/>
      <c r="AC160" s="67"/>
      <c r="AD160" s="11"/>
      <c r="AE160" s="11"/>
      <c r="AF160" s="67"/>
      <c r="AG160" s="3"/>
      <c r="AH160" s="3"/>
      <c r="AY160" s="63"/>
      <c r="AZ160" s="11"/>
    </row>
    <row r="161" spans="2:52" ht="16.5" customHeight="1" x14ac:dyDescent="0.25">
      <c r="B161" s="15"/>
      <c r="C161" s="1432">
        <v>3</v>
      </c>
      <c r="D161" s="279"/>
      <c r="E161" s="1676"/>
      <c r="F161" s="1677"/>
      <c r="G161" s="356"/>
      <c r="H161" s="356"/>
      <c r="I161" s="356"/>
      <c r="J161" s="356"/>
      <c r="K161" s="356"/>
      <c r="L161" s="356"/>
      <c r="M161" s="1441"/>
      <c r="O161" s="1454">
        <f t="shared" si="22"/>
        <v>0</v>
      </c>
      <c r="P161" s="1454">
        <f t="shared" si="23"/>
        <v>0</v>
      </c>
      <c r="Q161" s="1454">
        <f t="shared" si="24"/>
        <v>0</v>
      </c>
      <c r="R161" s="11"/>
      <c r="S161" s="11"/>
      <c r="T161" s="11"/>
      <c r="U161" s="11"/>
      <c r="V161" s="11"/>
      <c r="W161" s="11"/>
      <c r="X161" s="11"/>
      <c r="Y161" s="11"/>
      <c r="Z161" s="11"/>
      <c r="AA161" s="11"/>
      <c r="AB161" s="67"/>
      <c r="AC161" s="67"/>
      <c r="AD161" s="11"/>
      <c r="AE161" s="11"/>
      <c r="AF161" s="67"/>
      <c r="AG161" s="3"/>
      <c r="AH161" s="3"/>
      <c r="AY161" s="63"/>
      <c r="AZ161" s="11"/>
    </row>
    <row r="162" spans="2:52" ht="16.5" customHeight="1" x14ac:dyDescent="0.25">
      <c r="B162" s="15"/>
      <c r="C162" s="1432">
        <v>4</v>
      </c>
      <c r="D162" s="279"/>
      <c r="E162" s="1676"/>
      <c r="F162" s="1677"/>
      <c r="G162" s="356"/>
      <c r="H162" s="356"/>
      <c r="I162" s="356"/>
      <c r="J162" s="356"/>
      <c r="K162" s="356"/>
      <c r="L162" s="356"/>
      <c r="M162" s="1441"/>
      <c r="O162" s="1454">
        <f t="shared" si="22"/>
        <v>0</v>
      </c>
      <c r="P162" s="1454">
        <f t="shared" si="23"/>
        <v>0</v>
      </c>
      <c r="Q162" s="1454">
        <f t="shared" si="24"/>
        <v>0</v>
      </c>
      <c r="R162" s="11"/>
      <c r="S162" s="11"/>
      <c r="T162" s="11"/>
      <c r="U162" s="11"/>
      <c r="V162" s="11"/>
      <c r="W162" s="11"/>
      <c r="X162" s="11"/>
      <c r="Y162" s="11"/>
      <c r="Z162" s="11"/>
      <c r="AA162" s="11"/>
      <c r="AB162" s="67"/>
      <c r="AC162" s="67"/>
      <c r="AD162" s="11"/>
      <c r="AE162" s="11"/>
      <c r="AF162" s="67"/>
      <c r="AG162" s="3"/>
      <c r="AH162" s="3"/>
      <c r="AY162" s="63"/>
      <c r="AZ162" s="11"/>
    </row>
    <row r="163" spans="2:52" ht="16.5" customHeight="1" x14ac:dyDescent="0.25">
      <c r="B163" s="15"/>
      <c r="C163" s="1432">
        <v>5</v>
      </c>
      <c r="D163" s="279"/>
      <c r="E163" s="1676"/>
      <c r="F163" s="1677"/>
      <c r="G163" s="356"/>
      <c r="H163" s="356"/>
      <c r="I163" s="356"/>
      <c r="J163" s="356"/>
      <c r="K163" s="356"/>
      <c r="L163" s="356"/>
      <c r="M163" s="1441"/>
      <c r="O163" s="1454">
        <f t="shared" si="22"/>
        <v>0</v>
      </c>
      <c r="P163" s="1454">
        <f t="shared" si="23"/>
        <v>0</v>
      </c>
      <c r="Q163" s="1454">
        <f t="shared" si="24"/>
        <v>0</v>
      </c>
      <c r="R163" s="11"/>
      <c r="S163" s="11"/>
      <c r="T163" s="11"/>
      <c r="U163" s="11"/>
      <c r="V163" s="11"/>
      <c r="W163" s="11"/>
      <c r="X163" s="11"/>
      <c r="Y163" s="11"/>
      <c r="Z163" s="11"/>
      <c r="AA163" s="11"/>
      <c r="AB163" s="67"/>
      <c r="AC163" s="67"/>
      <c r="AD163" s="11"/>
      <c r="AE163" s="11"/>
      <c r="AF163" s="67"/>
      <c r="AG163" s="3"/>
      <c r="AH163" s="3"/>
      <c r="AY163" s="63"/>
      <c r="AZ163" s="11"/>
    </row>
    <row r="164" spans="2:52" ht="16.5" customHeight="1" x14ac:dyDescent="0.25">
      <c r="B164" s="15"/>
      <c r="C164" s="1432">
        <v>6</v>
      </c>
      <c r="D164" s="279"/>
      <c r="E164" s="1676"/>
      <c r="F164" s="1677"/>
      <c r="G164" s="356"/>
      <c r="H164" s="356"/>
      <c r="I164" s="356"/>
      <c r="J164" s="356"/>
      <c r="K164" s="356"/>
      <c r="L164" s="356"/>
      <c r="M164" s="1441"/>
      <c r="O164" s="1454">
        <f t="shared" si="22"/>
        <v>0</v>
      </c>
      <c r="P164" s="1454">
        <f t="shared" si="23"/>
        <v>0</v>
      </c>
      <c r="Q164" s="1454">
        <f t="shared" si="24"/>
        <v>0</v>
      </c>
      <c r="R164" s="11"/>
      <c r="S164" s="11"/>
      <c r="T164" s="11"/>
      <c r="U164" s="11"/>
      <c r="V164" s="11"/>
      <c r="W164" s="11"/>
      <c r="X164" s="11"/>
      <c r="Y164" s="11"/>
      <c r="Z164" s="11"/>
      <c r="AA164" s="11"/>
      <c r="AB164" s="11"/>
      <c r="AC164" s="67"/>
      <c r="AD164" s="67"/>
      <c r="AE164" s="11"/>
      <c r="AF164" s="11"/>
      <c r="AG164" s="3"/>
      <c r="AH164" s="3"/>
      <c r="AI164" s="11"/>
      <c r="AY164" s="63"/>
      <c r="AZ164" s="67"/>
    </row>
    <row r="165" spans="2:52" ht="16.5" customHeight="1" x14ac:dyDescent="0.25">
      <c r="B165" s="15"/>
      <c r="C165" s="1432">
        <v>7</v>
      </c>
      <c r="D165" s="279"/>
      <c r="E165" s="1676"/>
      <c r="F165" s="1677"/>
      <c r="G165" s="356"/>
      <c r="H165" s="356"/>
      <c r="I165" s="356"/>
      <c r="J165" s="356"/>
      <c r="K165" s="356"/>
      <c r="L165" s="356"/>
      <c r="M165" s="1441"/>
      <c r="O165" s="1454">
        <f t="shared" si="22"/>
        <v>0</v>
      </c>
      <c r="P165" s="1454">
        <f t="shared" si="23"/>
        <v>0</v>
      </c>
      <c r="Q165" s="1454">
        <f t="shared" si="24"/>
        <v>0</v>
      </c>
      <c r="R165" s="11"/>
      <c r="S165" s="11"/>
      <c r="T165" s="11"/>
      <c r="U165" s="11"/>
      <c r="V165" s="11"/>
      <c r="W165" s="11"/>
      <c r="X165" s="11"/>
      <c r="Y165" s="11"/>
      <c r="Z165" s="11"/>
      <c r="AA165" s="11"/>
      <c r="AB165" s="11"/>
      <c r="AC165" s="67"/>
      <c r="AD165" s="67"/>
      <c r="AE165" s="11"/>
      <c r="AF165" s="11"/>
      <c r="AG165" s="3"/>
      <c r="AH165" s="3"/>
      <c r="AI165" s="11"/>
      <c r="AY165" s="63"/>
      <c r="AZ165" s="67"/>
    </row>
    <row r="166" spans="2:52" ht="16.5" customHeight="1" x14ac:dyDescent="0.25">
      <c r="B166" s="15"/>
      <c r="C166" s="1432">
        <v>8</v>
      </c>
      <c r="D166" s="279"/>
      <c r="E166" s="1676"/>
      <c r="F166" s="1677"/>
      <c r="G166" s="356"/>
      <c r="H166" s="356"/>
      <c r="I166" s="356"/>
      <c r="J166" s="356"/>
      <c r="K166" s="356"/>
      <c r="L166" s="356"/>
      <c r="M166" s="1441"/>
      <c r="O166" s="1454">
        <f t="shared" si="22"/>
        <v>0</v>
      </c>
      <c r="P166" s="1454">
        <f t="shared" si="23"/>
        <v>0</v>
      </c>
      <c r="Q166" s="1454">
        <f t="shared" si="24"/>
        <v>0</v>
      </c>
      <c r="R166" s="11"/>
      <c r="S166" s="11"/>
      <c r="T166" s="11"/>
      <c r="U166" s="11"/>
      <c r="V166" s="11"/>
      <c r="W166" s="11"/>
      <c r="X166" s="11"/>
      <c r="Y166" s="11"/>
      <c r="Z166" s="11"/>
      <c r="AA166" s="11"/>
      <c r="AB166" s="11"/>
      <c r="AC166" s="67"/>
      <c r="AD166" s="67"/>
      <c r="AE166" s="11"/>
      <c r="AF166" s="11"/>
      <c r="AG166" s="3"/>
      <c r="AH166" s="3"/>
      <c r="AI166" s="11"/>
      <c r="AY166" s="63"/>
      <c r="AZ166" s="67"/>
    </row>
    <row r="167" spans="2:52" ht="16.5" customHeight="1" x14ac:dyDescent="0.25">
      <c r="B167" s="15"/>
      <c r="C167" s="1432">
        <v>9</v>
      </c>
      <c r="D167" s="279"/>
      <c r="E167" s="1676"/>
      <c r="F167" s="1677"/>
      <c r="G167" s="356"/>
      <c r="H167" s="356"/>
      <c r="I167" s="356"/>
      <c r="J167" s="356"/>
      <c r="K167" s="356"/>
      <c r="L167" s="356"/>
      <c r="M167" s="1441"/>
      <c r="O167" s="1454">
        <f t="shared" si="22"/>
        <v>0</v>
      </c>
      <c r="P167" s="1454">
        <f t="shared" si="23"/>
        <v>0</v>
      </c>
      <c r="Q167" s="1454">
        <f t="shared" si="24"/>
        <v>0</v>
      </c>
      <c r="R167" s="11"/>
      <c r="S167" s="11"/>
      <c r="T167" s="11"/>
      <c r="U167" s="11"/>
      <c r="V167" s="11"/>
      <c r="W167" s="11"/>
      <c r="X167" s="11"/>
      <c r="Y167" s="11"/>
      <c r="Z167" s="11"/>
      <c r="AA167" s="11"/>
      <c r="AB167" s="11"/>
      <c r="AC167" s="67"/>
      <c r="AD167" s="67"/>
      <c r="AE167" s="11"/>
      <c r="AF167" s="11"/>
      <c r="AG167" s="3"/>
      <c r="AH167" s="3"/>
      <c r="AI167" s="11"/>
      <c r="AY167" s="63"/>
      <c r="AZ167" s="67"/>
    </row>
    <row r="168" spans="2:52" ht="16.5" customHeight="1" x14ac:dyDescent="0.25">
      <c r="B168" s="15"/>
      <c r="C168" s="1432">
        <v>10</v>
      </c>
      <c r="D168" s="279"/>
      <c r="E168" s="1676"/>
      <c r="F168" s="1677"/>
      <c r="G168" s="356"/>
      <c r="H168" s="356"/>
      <c r="I168" s="356"/>
      <c r="J168" s="356"/>
      <c r="K168" s="356"/>
      <c r="L168" s="356"/>
      <c r="M168" s="1441"/>
      <c r="O168" s="1454">
        <f t="shared" si="22"/>
        <v>0</v>
      </c>
      <c r="P168" s="1454">
        <f t="shared" si="23"/>
        <v>0</v>
      </c>
      <c r="Q168" s="1454">
        <f t="shared" si="24"/>
        <v>0</v>
      </c>
      <c r="R168" s="11"/>
      <c r="S168" s="11"/>
      <c r="T168" s="11"/>
      <c r="U168" s="11"/>
      <c r="V168" s="11"/>
      <c r="W168" s="11"/>
      <c r="X168" s="11"/>
      <c r="Y168" s="11"/>
      <c r="Z168" s="11"/>
      <c r="AA168" s="11"/>
      <c r="AB168" s="11"/>
      <c r="AC168" s="67"/>
      <c r="AD168" s="67"/>
      <c r="AE168" s="11"/>
      <c r="AF168" s="11"/>
      <c r="AG168" s="3"/>
      <c r="AH168" s="3"/>
      <c r="AI168" s="11"/>
      <c r="AY168" s="63"/>
      <c r="AZ168" s="67"/>
    </row>
    <row r="169" spans="2:52" ht="16.5" customHeight="1" x14ac:dyDescent="0.25">
      <c r="B169" s="15"/>
      <c r="C169" s="1432">
        <v>11</v>
      </c>
      <c r="D169" s="279"/>
      <c r="E169" s="1676"/>
      <c r="F169" s="1677"/>
      <c r="G169" s="356"/>
      <c r="H169" s="356"/>
      <c r="I169" s="356"/>
      <c r="J169" s="356"/>
      <c r="K169" s="356"/>
      <c r="L169" s="356"/>
      <c r="M169" s="1441"/>
      <c r="O169" s="1454">
        <f t="shared" si="22"/>
        <v>0</v>
      </c>
      <c r="P169" s="1454">
        <f t="shared" si="23"/>
        <v>0</v>
      </c>
      <c r="Q169" s="1454">
        <f t="shared" si="24"/>
        <v>0</v>
      </c>
      <c r="R169" s="11"/>
      <c r="S169" s="11"/>
      <c r="T169" s="11"/>
      <c r="U169" s="11"/>
      <c r="V169" s="11"/>
      <c r="W169" s="11"/>
      <c r="X169" s="11"/>
      <c r="Y169" s="11"/>
      <c r="Z169" s="11"/>
      <c r="AA169" s="11"/>
      <c r="AB169" s="11"/>
      <c r="AC169" s="67"/>
      <c r="AD169" s="67"/>
      <c r="AE169" s="11"/>
      <c r="AF169" s="11"/>
      <c r="AG169" s="3"/>
      <c r="AH169" s="3"/>
      <c r="AI169" s="11"/>
      <c r="AY169" s="63"/>
      <c r="AZ169" s="67"/>
    </row>
    <row r="170" spans="2:52" ht="16.5" customHeight="1" x14ac:dyDescent="0.25">
      <c r="B170" s="15"/>
      <c r="C170" s="1432">
        <v>12</v>
      </c>
      <c r="D170" s="279"/>
      <c r="E170" s="1676"/>
      <c r="F170" s="1677"/>
      <c r="G170" s="356"/>
      <c r="H170" s="356"/>
      <c r="I170" s="356"/>
      <c r="J170" s="356"/>
      <c r="K170" s="356"/>
      <c r="L170" s="356"/>
      <c r="M170" s="1441"/>
      <c r="O170" s="1454">
        <f t="shared" si="22"/>
        <v>0</v>
      </c>
      <c r="P170" s="1454">
        <f t="shared" si="23"/>
        <v>0</v>
      </c>
      <c r="Q170" s="1454">
        <f t="shared" si="24"/>
        <v>0</v>
      </c>
      <c r="R170" s="11"/>
      <c r="S170" s="11"/>
      <c r="T170" s="11"/>
      <c r="U170" s="11"/>
      <c r="V170" s="11"/>
      <c r="W170" s="11"/>
      <c r="X170" s="11"/>
      <c r="Y170" s="11"/>
      <c r="Z170" s="11"/>
      <c r="AA170" s="11"/>
      <c r="AB170" s="11"/>
      <c r="AC170" s="67"/>
      <c r="AD170" s="67"/>
      <c r="AE170" s="11"/>
      <c r="AF170" s="11"/>
      <c r="AG170" s="3"/>
      <c r="AH170" s="3"/>
      <c r="AI170" s="11"/>
      <c r="AY170" s="63"/>
      <c r="AZ170" s="67"/>
    </row>
    <row r="171" spans="2:52" ht="16.5" customHeight="1" x14ac:dyDescent="0.25">
      <c r="B171" s="15"/>
      <c r="C171" s="1432">
        <v>13</v>
      </c>
      <c r="D171" s="279"/>
      <c r="E171" s="1676"/>
      <c r="F171" s="1677"/>
      <c r="G171" s="356"/>
      <c r="H171" s="356"/>
      <c r="I171" s="356"/>
      <c r="J171" s="356"/>
      <c r="K171" s="356"/>
      <c r="L171" s="356"/>
      <c r="M171" s="1441"/>
      <c r="O171" s="1454">
        <f t="shared" si="22"/>
        <v>0</v>
      </c>
      <c r="P171" s="1454">
        <f t="shared" si="23"/>
        <v>0</v>
      </c>
      <c r="Q171" s="1454">
        <f t="shared" si="24"/>
        <v>0</v>
      </c>
      <c r="R171" s="11"/>
      <c r="S171" s="11"/>
      <c r="T171" s="11"/>
      <c r="U171" s="11"/>
      <c r="V171" s="11"/>
      <c r="W171" s="11"/>
      <c r="X171" s="11"/>
      <c r="Y171" s="11"/>
      <c r="Z171" s="11"/>
      <c r="AA171" s="11"/>
      <c r="AB171" s="11"/>
      <c r="AC171" s="67"/>
      <c r="AD171" s="67"/>
      <c r="AE171" s="11"/>
      <c r="AF171" s="11"/>
      <c r="AG171" s="3"/>
      <c r="AH171" s="3"/>
      <c r="AI171" s="11"/>
      <c r="AY171" s="63"/>
      <c r="AZ171" s="67"/>
    </row>
    <row r="172" spans="2:52" ht="16.5" customHeight="1" x14ac:dyDescent="0.25">
      <c r="B172" s="15"/>
      <c r="C172" s="1432">
        <v>14</v>
      </c>
      <c r="D172" s="279"/>
      <c r="E172" s="1676"/>
      <c r="F172" s="1677"/>
      <c r="G172" s="356"/>
      <c r="H172" s="356"/>
      <c r="I172" s="356"/>
      <c r="J172" s="356"/>
      <c r="K172" s="356"/>
      <c r="L172" s="356"/>
      <c r="M172" s="1441"/>
      <c r="O172" s="1454">
        <f t="shared" si="22"/>
        <v>0</v>
      </c>
      <c r="P172" s="1454">
        <f t="shared" si="23"/>
        <v>0</v>
      </c>
      <c r="Q172" s="1454">
        <f t="shared" si="24"/>
        <v>0</v>
      </c>
      <c r="R172" s="11"/>
      <c r="S172" s="11"/>
      <c r="T172" s="11"/>
      <c r="U172" s="11"/>
      <c r="V172" s="11"/>
      <c r="W172" s="11"/>
      <c r="X172" s="11"/>
      <c r="Y172" s="11"/>
      <c r="Z172" s="11"/>
      <c r="AA172" s="11"/>
      <c r="AB172" s="11"/>
      <c r="AC172" s="67"/>
      <c r="AD172" s="67"/>
      <c r="AE172" s="11"/>
      <c r="AF172" s="11"/>
      <c r="AG172" s="3"/>
      <c r="AH172" s="3"/>
      <c r="AI172" s="11"/>
      <c r="AY172" s="63"/>
      <c r="AZ172" s="67"/>
    </row>
    <row r="173" spans="2:52" ht="16.5" customHeight="1" x14ac:dyDescent="0.25">
      <c r="B173" s="15"/>
      <c r="C173" s="1432">
        <v>15</v>
      </c>
      <c r="D173" s="279"/>
      <c r="E173" s="1676"/>
      <c r="F173" s="1677"/>
      <c r="G173" s="356"/>
      <c r="H173" s="356"/>
      <c r="I173" s="356"/>
      <c r="J173" s="356"/>
      <c r="K173" s="356"/>
      <c r="L173" s="356"/>
      <c r="M173" s="1441"/>
      <c r="O173" s="1454">
        <f t="shared" si="22"/>
        <v>0</v>
      </c>
      <c r="P173" s="1454">
        <f t="shared" si="23"/>
        <v>0</v>
      </c>
      <c r="Q173" s="1454">
        <f t="shared" si="24"/>
        <v>0</v>
      </c>
      <c r="R173" s="11"/>
      <c r="S173" s="11"/>
      <c r="T173" s="11"/>
      <c r="U173" s="11"/>
      <c r="V173" s="11"/>
      <c r="W173" s="11"/>
      <c r="X173" s="11"/>
      <c r="Y173" s="11"/>
      <c r="Z173" s="11"/>
      <c r="AA173" s="11"/>
      <c r="AB173" s="11"/>
      <c r="AC173" s="67"/>
      <c r="AD173" s="67"/>
      <c r="AE173" s="11"/>
      <c r="AF173" s="11"/>
      <c r="AG173" s="3"/>
      <c r="AH173" s="3"/>
      <c r="AI173" s="11"/>
      <c r="AY173" s="63"/>
      <c r="AZ173" s="67"/>
    </row>
    <row r="174" spans="2:52" ht="16.5" customHeight="1" x14ac:dyDescent="0.25">
      <c r="B174" s="15"/>
      <c r="C174" s="1432">
        <v>16</v>
      </c>
      <c r="D174" s="279"/>
      <c r="E174" s="1676"/>
      <c r="F174" s="1677"/>
      <c r="G174" s="356"/>
      <c r="H174" s="356"/>
      <c r="I174" s="356"/>
      <c r="J174" s="356"/>
      <c r="K174" s="356"/>
      <c r="L174" s="356"/>
      <c r="M174" s="1441"/>
      <c r="O174" s="1454">
        <f t="shared" si="22"/>
        <v>0</v>
      </c>
      <c r="P174" s="1454">
        <f t="shared" si="23"/>
        <v>0</v>
      </c>
      <c r="Q174" s="1454">
        <f t="shared" si="24"/>
        <v>0</v>
      </c>
      <c r="R174" s="11"/>
      <c r="S174" s="11"/>
      <c r="T174" s="11"/>
      <c r="U174" s="11"/>
      <c r="V174" s="11"/>
      <c r="W174" s="11"/>
      <c r="X174" s="11"/>
      <c r="Y174" s="11"/>
      <c r="Z174" s="11"/>
      <c r="AA174" s="11"/>
      <c r="AB174" s="11"/>
      <c r="AC174" s="67"/>
      <c r="AD174" s="67"/>
      <c r="AE174" s="11"/>
      <c r="AF174" s="11"/>
      <c r="AG174" s="3"/>
      <c r="AH174" s="3"/>
      <c r="AI174" s="11"/>
      <c r="AY174" s="63"/>
      <c r="AZ174" s="67"/>
    </row>
    <row r="175" spans="2:52" ht="16.5" customHeight="1" x14ac:dyDescent="0.25">
      <c r="B175" s="15"/>
      <c r="C175" s="1432">
        <v>17</v>
      </c>
      <c r="D175" s="279"/>
      <c r="E175" s="1676"/>
      <c r="F175" s="1677"/>
      <c r="G175" s="356"/>
      <c r="H175" s="356"/>
      <c r="I175" s="356"/>
      <c r="J175" s="356"/>
      <c r="K175" s="356"/>
      <c r="L175" s="356"/>
      <c r="M175" s="1441"/>
      <c r="O175" s="1454">
        <f t="shared" si="22"/>
        <v>0</v>
      </c>
      <c r="P175" s="1454">
        <f t="shared" si="23"/>
        <v>0</v>
      </c>
      <c r="Q175" s="1454">
        <f t="shared" si="24"/>
        <v>0</v>
      </c>
      <c r="R175" s="11"/>
      <c r="S175" s="11"/>
      <c r="T175" s="11"/>
      <c r="U175" s="11"/>
      <c r="V175" s="11"/>
      <c r="W175" s="11"/>
      <c r="X175" s="11"/>
      <c r="Y175" s="11"/>
      <c r="Z175" s="11"/>
      <c r="AA175" s="11"/>
      <c r="AB175" s="11"/>
      <c r="AC175" s="67"/>
      <c r="AD175" s="67"/>
      <c r="AE175" s="11"/>
      <c r="AF175" s="11"/>
      <c r="AG175" s="3"/>
      <c r="AH175" s="3"/>
      <c r="AI175" s="11"/>
      <c r="AY175" s="63"/>
      <c r="AZ175" s="67"/>
    </row>
    <row r="176" spans="2:52" ht="16.5" customHeight="1" x14ac:dyDescent="0.25">
      <c r="B176" s="15"/>
      <c r="C176" s="1432">
        <v>18</v>
      </c>
      <c r="D176" s="279"/>
      <c r="E176" s="1676"/>
      <c r="F176" s="1677"/>
      <c r="G176" s="356"/>
      <c r="H176" s="356"/>
      <c r="I176" s="356"/>
      <c r="J176" s="356"/>
      <c r="K176" s="356"/>
      <c r="L176" s="356"/>
      <c r="M176" s="1441"/>
      <c r="O176" s="1454">
        <f t="shared" si="22"/>
        <v>0</v>
      </c>
      <c r="P176" s="1454">
        <f t="shared" si="23"/>
        <v>0</v>
      </c>
      <c r="Q176" s="1454">
        <f t="shared" si="24"/>
        <v>0</v>
      </c>
      <c r="R176" s="11"/>
      <c r="S176" s="11"/>
      <c r="T176" s="11"/>
      <c r="U176" s="11"/>
      <c r="V176" s="11"/>
      <c r="W176" s="11"/>
      <c r="X176" s="11"/>
      <c r="Y176" s="11"/>
      <c r="Z176" s="11"/>
      <c r="AA176" s="11"/>
      <c r="AB176" s="11"/>
      <c r="AC176" s="67"/>
      <c r="AD176" s="67"/>
      <c r="AE176" s="11"/>
      <c r="AF176" s="11"/>
      <c r="AG176" s="3"/>
      <c r="AH176" s="3"/>
      <c r="AI176" s="11"/>
      <c r="AY176" s="63"/>
      <c r="AZ176" s="67"/>
    </row>
    <row r="177" spans="2:56" ht="16.5" customHeight="1" x14ac:dyDescent="0.25">
      <c r="B177" s="15"/>
      <c r="C177" s="1432">
        <v>19</v>
      </c>
      <c r="D177" s="279"/>
      <c r="E177" s="1676"/>
      <c r="F177" s="1677"/>
      <c r="G177" s="356"/>
      <c r="H177" s="356"/>
      <c r="I177" s="356"/>
      <c r="J177" s="356"/>
      <c r="K177" s="356"/>
      <c r="L177" s="356"/>
      <c r="M177" s="1441"/>
      <c r="O177" s="1454">
        <f t="shared" si="22"/>
        <v>0</v>
      </c>
      <c r="P177" s="1454">
        <f t="shared" si="23"/>
        <v>0</v>
      </c>
      <c r="Q177" s="1454">
        <f t="shared" si="24"/>
        <v>0</v>
      </c>
      <c r="R177" s="11"/>
      <c r="S177" s="11"/>
      <c r="T177" s="11"/>
      <c r="U177" s="11"/>
      <c r="V177" s="11"/>
      <c r="W177" s="11"/>
      <c r="X177" s="11"/>
      <c r="Y177" s="11"/>
      <c r="Z177" s="11"/>
      <c r="AA177" s="11"/>
      <c r="AB177" s="11"/>
      <c r="AC177" s="67"/>
      <c r="AD177" s="67"/>
      <c r="AE177" s="11"/>
      <c r="AF177" s="11"/>
      <c r="AG177" s="3"/>
      <c r="AH177" s="3"/>
      <c r="AI177" s="11"/>
      <c r="AY177" s="63"/>
      <c r="AZ177" s="67"/>
    </row>
    <row r="178" spans="2:56" ht="16.5" customHeight="1" thickBot="1" x14ac:dyDescent="0.3">
      <c r="B178" s="15"/>
      <c r="C178" s="1433">
        <v>20</v>
      </c>
      <c r="D178" s="281"/>
      <c r="E178" s="1678"/>
      <c r="F178" s="1679"/>
      <c r="G178" s="359"/>
      <c r="H178" s="359"/>
      <c r="I178" s="359"/>
      <c r="J178" s="359"/>
      <c r="K178" s="359"/>
      <c r="L178" s="359"/>
      <c r="M178" s="1442"/>
      <c r="O178" s="1454">
        <f t="shared" si="22"/>
        <v>0</v>
      </c>
      <c r="P178" s="1454">
        <f t="shared" si="23"/>
        <v>0</v>
      </c>
      <c r="Q178" s="1454">
        <f t="shared" si="24"/>
        <v>0</v>
      </c>
      <c r="R178" s="11"/>
      <c r="S178" s="11"/>
      <c r="T178" s="11"/>
      <c r="U178" s="11"/>
      <c r="V178" s="11"/>
      <c r="W178" s="11"/>
      <c r="X178" s="11"/>
      <c r="Y178" s="11"/>
      <c r="Z178" s="11"/>
      <c r="AA178" s="11"/>
      <c r="AB178" s="11"/>
      <c r="AC178" s="67"/>
      <c r="AD178" s="67"/>
      <c r="AE178" s="11"/>
      <c r="AF178" s="11"/>
      <c r="AG178" s="3"/>
      <c r="AH178" s="3"/>
      <c r="AI178" s="11"/>
      <c r="AY178" s="63"/>
      <c r="AZ178" s="67"/>
    </row>
    <row r="179" spans="2:56" ht="16.5" customHeight="1" thickBot="1" x14ac:dyDescent="0.3">
      <c r="B179" s="15"/>
      <c r="C179" s="1434"/>
      <c r="D179" s="1435"/>
      <c r="E179" s="1436"/>
      <c r="F179" s="1436"/>
      <c r="G179" s="708">
        <f>SUM(G159:G178)</f>
        <v>0</v>
      </c>
      <c r="H179" s="708">
        <f>SUM(H159:H178)</f>
        <v>0</v>
      </c>
      <c r="I179" s="704">
        <f>SUM(I159:I178)</f>
        <v>0</v>
      </c>
      <c r="J179" s="11"/>
      <c r="K179" s="708">
        <f>SUM(K159:K178)</f>
        <v>0</v>
      </c>
      <c r="L179" s="704">
        <f>SUM(L159:L178)</f>
        <v>0</v>
      </c>
      <c r="M179" s="11"/>
      <c r="O179" s="1471">
        <f>SUM(O159:O178)</f>
        <v>0</v>
      </c>
      <c r="P179" s="1471">
        <f>SUM(P159:P178)</f>
        <v>0</v>
      </c>
      <c r="Q179" s="1471">
        <f>SUM(Q159:Q178)</f>
        <v>0</v>
      </c>
      <c r="R179" s="11"/>
      <c r="S179" s="11"/>
      <c r="T179" s="11"/>
      <c r="U179" s="11"/>
      <c r="V179" s="11"/>
      <c r="W179" s="11"/>
      <c r="X179" s="11"/>
      <c r="Y179" s="11"/>
      <c r="Z179" s="11"/>
      <c r="AA179" s="11"/>
      <c r="AB179" s="11"/>
      <c r="AC179" s="67"/>
      <c r="AD179" s="67"/>
      <c r="AE179" s="11"/>
      <c r="AF179" s="11"/>
      <c r="AG179" s="3"/>
      <c r="AH179" s="3"/>
      <c r="AI179" s="11"/>
      <c r="AY179" s="63"/>
      <c r="AZ179" s="67"/>
    </row>
    <row r="180" spans="2:56" ht="16.5" customHeight="1" x14ac:dyDescent="0.25">
      <c r="B180" s="15"/>
      <c r="C180" s="1434"/>
      <c r="D180" s="1435"/>
      <c r="E180" s="1436"/>
      <c r="F180" s="1436"/>
      <c r="G180" s="1451"/>
      <c r="H180" s="1451"/>
      <c r="I180" s="1451"/>
      <c r="J180" s="722"/>
      <c r="K180" s="1451"/>
      <c r="L180" s="1451"/>
      <c r="M180" s="11"/>
      <c r="O180" s="1451"/>
      <c r="P180" s="1451"/>
      <c r="Q180" s="1451"/>
      <c r="R180" s="11"/>
      <c r="S180" s="11"/>
      <c r="T180" s="11"/>
      <c r="U180" s="11"/>
      <c r="V180" s="11"/>
      <c r="W180" s="11"/>
      <c r="X180" s="11"/>
      <c r="Y180" s="11"/>
      <c r="Z180" s="11"/>
      <c r="AA180" s="11"/>
      <c r="AB180" s="11"/>
      <c r="AC180" s="67"/>
      <c r="AD180" s="67"/>
      <c r="AE180" s="11"/>
      <c r="AF180" s="11"/>
      <c r="AG180" s="3"/>
      <c r="AH180" s="3"/>
      <c r="AI180" s="11"/>
      <c r="AO180" s="67"/>
      <c r="AP180" s="67"/>
      <c r="AY180" s="12"/>
    </row>
    <row r="181" spans="2:56" ht="16.5" customHeight="1" x14ac:dyDescent="0.25">
      <c r="B181" s="15"/>
      <c r="C181" s="1434"/>
      <c r="D181" s="1435"/>
      <c r="E181" s="1436"/>
      <c r="F181" s="1436"/>
      <c r="G181" s="1451"/>
      <c r="H181" s="1451"/>
      <c r="I181" s="1451"/>
      <c r="J181" s="722"/>
      <c r="K181" s="1451"/>
      <c r="L181" s="1451"/>
      <c r="M181" s="11"/>
      <c r="O181" s="1451"/>
      <c r="P181" s="1451"/>
      <c r="Q181" s="1451"/>
      <c r="R181" s="11"/>
      <c r="S181" s="11"/>
      <c r="T181" s="11"/>
      <c r="U181" s="11"/>
      <c r="V181" s="11"/>
      <c r="W181" s="11"/>
      <c r="X181" s="11"/>
      <c r="Y181" s="11"/>
      <c r="Z181" s="11"/>
      <c r="AA181" s="11"/>
      <c r="AB181" s="11"/>
      <c r="AC181" s="67"/>
      <c r="AD181" s="67"/>
      <c r="AE181" s="11"/>
      <c r="AF181" s="11"/>
      <c r="AG181" s="3"/>
      <c r="AH181" s="3"/>
      <c r="AI181" s="11"/>
      <c r="AO181" s="67"/>
      <c r="AP181" s="67"/>
      <c r="AY181" s="12"/>
    </row>
    <row r="182" spans="2:56" ht="16.5" customHeight="1" thickBot="1" x14ac:dyDescent="0.3">
      <c r="B182" s="15"/>
      <c r="C182" s="1434"/>
      <c r="D182" s="1435"/>
      <c r="E182" s="1436"/>
      <c r="F182" s="1436"/>
      <c r="G182" s="1449"/>
      <c r="H182" s="1449"/>
      <c r="I182" s="1449"/>
      <c r="J182" s="722"/>
      <c r="K182" s="1449"/>
      <c r="L182" s="1449"/>
      <c r="M182" s="722"/>
      <c r="N182" s="1450"/>
      <c r="O182" s="1449"/>
      <c r="P182" s="1449"/>
      <c r="Q182" s="1449"/>
      <c r="R182" s="11"/>
      <c r="S182" s="11"/>
      <c r="T182" s="11"/>
      <c r="U182" s="11"/>
      <c r="V182" s="11"/>
      <c r="W182" s="11"/>
      <c r="X182" s="11"/>
      <c r="Y182" s="11"/>
      <c r="Z182" s="11"/>
      <c r="AA182" s="11"/>
      <c r="AB182" s="11"/>
      <c r="AC182" s="67"/>
      <c r="AD182" s="67"/>
      <c r="AE182" s="11"/>
      <c r="AF182" s="11"/>
      <c r="AG182" s="3"/>
      <c r="AH182" s="3"/>
      <c r="AI182" s="11"/>
      <c r="AO182" s="67"/>
      <c r="AP182" s="67"/>
      <c r="AY182" s="12"/>
    </row>
    <row r="183" spans="2:56" ht="56.25" customHeight="1" thickBot="1" x14ac:dyDescent="0.3">
      <c r="B183" s="15"/>
      <c r="C183" s="103" t="s">
        <v>30</v>
      </c>
      <c r="D183" s="104"/>
      <c r="E183" s="104"/>
      <c r="F183" s="104"/>
      <c r="G183" s="104"/>
      <c r="H183" s="104"/>
      <c r="I183" s="104"/>
      <c r="J183" s="104"/>
      <c r="K183" s="104"/>
      <c r="L183" s="104"/>
      <c r="M183" s="1646" t="s">
        <v>170</v>
      </c>
      <c r="N183" s="1647"/>
      <c r="O183" s="1648"/>
      <c r="P183" s="1648"/>
      <c r="Q183" s="1648"/>
      <c r="R183" s="1648"/>
      <c r="S183" s="1648"/>
      <c r="T183" s="1648"/>
      <c r="U183" s="1648"/>
      <c r="V183" s="1648"/>
      <c r="W183" s="1648"/>
      <c r="X183" s="1648"/>
      <c r="Y183" s="1648"/>
      <c r="Z183" s="1648"/>
      <c r="AA183" s="1648"/>
      <c r="AB183" s="1648"/>
      <c r="AC183" s="1648"/>
      <c r="AD183" s="1648"/>
      <c r="AE183" s="1648"/>
      <c r="AF183" s="1648"/>
      <c r="AG183" s="1648"/>
      <c r="AH183" s="1648"/>
      <c r="AI183" s="1648"/>
      <c r="AJ183" s="1648"/>
      <c r="AK183" s="1648"/>
      <c r="AL183" s="1649"/>
      <c r="AX183" s="78"/>
      <c r="AY183" s="63"/>
      <c r="BA183" s="11"/>
      <c r="BB183" s="67"/>
      <c r="BC183" s="67"/>
      <c r="BD183" s="11"/>
    </row>
    <row r="184" spans="2:56" ht="15.75" thickBot="1" x14ac:dyDescent="0.3">
      <c r="B184" s="15"/>
      <c r="C184" s="105"/>
      <c r="D184" s="106"/>
      <c r="E184" s="106"/>
      <c r="F184" s="106"/>
      <c r="G184" s="106"/>
      <c r="H184" s="107"/>
      <c r="I184" s="107"/>
      <c r="J184" s="107"/>
      <c r="K184" s="107"/>
      <c r="L184" s="106"/>
      <c r="M184" s="1667" t="s">
        <v>14</v>
      </c>
      <c r="N184" s="1668"/>
      <c r="O184" s="1668"/>
      <c r="P184" s="1668"/>
      <c r="Q184" s="1668"/>
      <c r="R184" s="1668"/>
      <c r="S184" s="1668"/>
      <c r="T184" s="1668"/>
      <c r="U184" s="1668"/>
      <c r="V184" s="1668"/>
      <c r="W184" s="1668"/>
      <c r="X184" s="1668"/>
      <c r="Y184" s="1668"/>
      <c r="Z184" s="1668"/>
      <c r="AA184" s="1668"/>
      <c r="AB184" s="1668"/>
      <c r="AC184" s="1668"/>
      <c r="AD184" s="1668"/>
      <c r="AE184" s="1668"/>
      <c r="AF184" s="1668"/>
      <c r="AG184" s="1668"/>
      <c r="AH184" s="1668"/>
      <c r="AI184" s="1668"/>
      <c r="AJ184" s="1668"/>
      <c r="AK184" s="1668"/>
      <c r="AL184" s="108"/>
      <c r="AX184" s="78"/>
      <c r="AY184" s="63"/>
      <c r="BA184" s="11"/>
      <c r="BB184" s="67"/>
      <c r="BC184" s="67"/>
      <c r="BD184" s="11"/>
    </row>
    <row r="185" spans="2:56" ht="28.5" customHeight="1" thickBot="1" x14ac:dyDescent="0.3">
      <c r="B185" s="15"/>
      <c r="C185" s="109" t="s">
        <v>31</v>
      </c>
      <c r="D185" s="629" t="s">
        <v>100</v>
      </c>
      <c r="E185" s="629" t="s">
        <v>99</v>
      </c>
      <c r="F185" s="629" t="s">
        <v>105</v>
      </c>
      <c r="G185" s="629"/>
      <c r="H185" s="1645" t="s">
        <v>60</v>
      </c>
      <c r="I185" s="1645"/>
      <c r="J185" s="700"/>
      <c r="K185" s="426"/>
      <c r="L185" s="426"/>
      <c r="M185" s="110">
        <v>1</v>
      </c>
      <c r="N185" s="110">
        <v>2</v>
      </c>
      <c r="O185" s="110">
        <v>3</v>
      </c>
      <c r="P185" s="110">
        <v>4</v>
      </c>
      <c r="Q185" s="110">
        <v>5</v>
      </c>
      <c r="R185" s="110">
        <v>6</v>
      </c>
      <c r="S185" s="110">
        <v>7</v>
      </c>
      <c r="T185" s="110">
        <v>8</v>
      </c>
      <c r="U185" s="110">
        <v>9</v>
      </c>
      <c r="V185" s="110">
        <v>10</v>
      </c>
      <c r="W185" s="110">
        <v>11</v>
      </c>
      <c r="X185" s="110">
        <v>12</v>
      </c>
      <c r="Y185" s="110">
        <v>13</v>
      </c>
      <c r="Z185" s="110">
        <v>14</v>
      </c>
      <c r="AA185" s="110">
        <v>15</v>
      </c>
      <c r="AB185" s="110">
        <v>16</v>
      </c>
      <c r="AC185" s="110">
        <v>17</v>
      </c>
      <c r="AD185" s="110">
        <v>18</v>
      </c>
      <c r="AE185" s="110">
        <v>19</v>
      </c>
      <c r="AF185" s="110">
        <v>20</v>
      </c>
      <c r="AG185" s="110">
        <v>21</v>
      </c>
      <c r="AH185" s="110">
        <v>22</v>
      </c>
      <c r="AI185" s="110">
        <v>23</v>
      </c>
      <c r="AJ185" s="110">
        <v>24</v>
      </c>
      <c r="AK185" s="110">
        <v>25</v>
      </c>
      <c r="AL185" s="111" t="s">
        <v>32</v>
      </c>
      <c r="AX185" s="78"/>
      <c r="AY185" s="63"/>
      <c r="BA185" s="11"/>
      <c r="BB185" s="11"/>
      <c r="BC185" s="11"/>
      <c r="BD185" s="11"/>
    </row>
    <row r="186" spans="2:56" ht="15.75" thickBot="1" x14ac:dyDescent="0.3">
      <c r="B186" s="15"/>
      <c r="C186" s="588">
        <f t="shared" ref="C186:C191" si="25">C12</f>
        <v>1</v>
      </c>
      <c r="D186" s="589">
        <f t="shared" ref="D186:D191" si="26">Q12</f>
        <v>0</v>
      </c>
      <c r="E186" s="589">
        <f t="shared" ref="E186:F191" si="27">V12</f>
        <v>0</v>
      </c>
      <c r="F186" s="589">
        <f t="shared" si="27"/>
        <v>0</v>
      </c>
      <c r="G186" s="589"/>
      <c r="H186" s="589">
        <f>IF(D186="",0,D186-E186)</f>
        <v>0</v>
      </c>
      <c r="I186" s="589"/>
      <c r="J186" s="589"/>
      <c r="K186" s="589"/>
      <c r="L186" s="590"/>
      <c r="M186" s="115">
        <f t="shared" ref="M186:M191" si="28">IF($J12&gt;=25,$H186,IF(M$185&lt;=$J12,$H186,IF(M$185&lt;=($J12*($X12+1)),$H186,0)))-IF($J12="",0,IF(M$185-1&lt;=($J12*$X12),$F186,0))*IF(OR($Y12=0,$Y12&gt;25),0,IF(MOD(M$185,$J12)=0,1,0))</f>
        <v>0</v>
      </c>
      <c r="N186" s="115">
        <f t="shared" ref="N186:AK186" si="29">IF($J12&gt;=25,$H186,IF(N$185&lt;=$J12,$H186,IF(N$185&lt;=($J12*($X12+1)),$H186,0)))-IF($J12="",0,IF(N$185-1&lt;=($J12*$X12),$F186,0))*IF(OR($Y12=0,$Y12&gt;25),0,IF(MOD(N$185-1,$J12)=0,1,0))</f>
        <v>0</v>
      </c>
      <c r="O186" s="115">
        <f t="shared" si="29"/>
        <v>0</v>
      </c>
      <c r="P186" s="115">
        <f t="shared" si="29"/>
        <v>0</v>
      </c>
      <c r="Q186" s="115">
        <f t="shared" si="29"/>
        <v>0</v>
      </c>
      <c r="R186" s="115">
        <f t="shared" si="29"/>
        <v>0</v>
      </c>
      <c r="S186" s="115">
        <f t="shared" si="29"/>
        <v>0</v>
      </c>
      <c r="T186" s="115">
        <f t="shared" si="29"/>
        <v>0</v>
      </c>
      <c r="U186" s="115">
        <f t="shared" si="29"/>
        <v>0</v>
      </c>
      <c r="V186" s="115">
        <f t="shared" si="29"/>
        <v>0</v>
      </c>
      <c r="W186" s="115">
        <f t="shared" si="29"/>
        <v>0</v>
      </c>
      <c r="X186" s="115">
        <f t="shared" si="29"/>
        <v>0</v>
      </c>
      <c r="Y186" s="115">
        <f t="shared" si="29"/>
        <v>0</v>
      </c>
      <c r="Z186" s="115">
        <f t="shared" si="29"/>
        <v>0</v>
      </c>
      <c r="AA186" s="115">
        <f t="shared" si="29"/>
        <v>0</v>
      </c>
      <c r="AB186" s="115">
        <f t="shared" si="29"/>
        <v>0</v>
      </c>
      <c r="AC186" s="115">
        <f t="shared" si="29"/>
        <v>0</v>
      </c>
      <c r="AD186" s="115">
        <f t="shared" si="29"/>
        <v>0</v>
      </c>
      <c r="AE186" s="115">
        <f t="shared" si="29"/>
        <v>0</v>
      </c>
      <c r="AF186" s="115">
        <f t="shared" si="29"/>
        <v>0</v>
      </c>
      <c r="AG186" s="115">
        <f t="shared" si="29"/>
        <v>0</v>
      </c>
      <c r="AH186" s="115">
        <f t="shared" si="29"/>
        <v>0</v>
      </c>
      <c r="AI186" s="115">
        <f t="shared" si="29"/>
        <v>0</v>
      </c>
      <c r="AJ186" s="115">
        <f t="shared" si="29"/>
        <v>0</v>
      </c>
      <c r="AK186" s="115">
        <f t="shared" si="29"/>
        <v>0</v>
      </c>
      <c r="AL186" s="116">
        <f t="shared" ref="AL186:AL191" si="30">SUM(M186:AK186)</f>
        <v>0</v>
      </c>
      <c r="AX186" s="78"/>
      <c r="AY186" s="63"/>
    </row>
    <row r="187" spans="2:56" ht="15.75" thickBot="1" x14ac:dyDescent="0.3">
      <c r="B187" s="15"/>
      <c r="C187" s="112">
        <f t="shared" si="25"/>
        <v>2</v>
      </c>
      <c r="D187" s="113">
        <f t="shared" si="26"/>
        <v>0</v>
      </c>
      <c r="E187" s="113">
        <f t="shared" si="27"/>
        <v>0</v>
      </c>
      <c r="F187" s="113">
        <f t="shared" si="27"/>
        <v>0</v>
      </c>
      <c r="G187" s="113"/>
      <c r="H187" s="113">
        <f t="shared" ref="H187:H191" si="31">IF(D187="",0,D187-E187)</f>
        <v>0</v>
      </c>
      <c r="I187" s="113"/>
      <c r="J187" s="113"/>
      <c r="K187" s="113"/>
      <c r="L187" s="117"/>
      <c r="M187" s="115">
        <f t="shared" si="28"/>
        <v>0</v>
      </c>
      <c r="N187" s="115">
        <f t="shared" ref="N187:AK187" si="32">IF($J13&gt;=25,$H187,IF(N$185&lt;=$J13,$H187,IF(N$185&lt;=($J13*($X13+1)),$H187,0)))-IF($J13="",0,IF(N$185-1&lt;=($J13*$X13),$F187,0))*IF(OR($Y13=0,$Y13&gt;25),0,IF(MOD(N$185-1,$J13)=0,1,0))</f>
        <v>0</v>
      </c>
      <c r="O187" s="115">
        <f t="shared" si="32"/>
        <v>0</v>
      </c>
      <c r="P187" s="115">
        <f t="shared" si="32"/>
        <v>0</v>
      </c>
      <c r="Q187" s="115">
        <f t="shared" si="32"/>
        <v>0</v>
      </c>
      <c r="R187" s="115">
        <f t="shared" si="32"/>
        <v>0</v>
      </c>
      <c r="S187" s="115">
        <f t="shared" si="32"/>
        <v>0</v>
      </c>
      <c r="T187" s="115">
        <f t="shared" si="32"/>
        <v>0</v>
      </c>
      <c r="U187" s="115">
        <f t="shared" si="32"/>
        <v>0</v>
      </c>
      <c r="V187" s="115">
        <f t="shared" si="32"/>
        <v>0</v>
      </c>
      <c r="W187" s="115">
        <f t="shared" si="32"/>
        <v>0</v>
      </c>
      <c r="X187" s="115">
        <f t="shared" si="32"/>
        <v>0</v>
      </c>
      <c r="Y187" s="115">
        <f t="shared" si="32"/>
        <v>0</v>
      </c>
      <c r="Z187" s="115">
        <f t="shared" si="32"/>
        <v>0</v>
      </c>
      <c r="AA187" s="115">
        <f t="shared" si="32"/>
        <v>0</v>
      </c>
      <c r="AB187" s="115">
        <f t="shared" si="32"/>
        <v>0</v>
      </c>
      <c r="AC187" s="115">
        <f t="shared" si="32"/>
        <v>0</v>
      </c>
      <c r="AD187" s="115">
        <f t="shared" si="32"/>
        <v>0</v>
      </c>
      <c r="AE187" s="115">
        <f t="shared" si="32"/>
        <v>0</v>
      </c>
      <c r="AF187" s="115">
        <f t="shared" si="32"/>
        <v>0</v>
      </c>
      <c r="AG187" s="115">
        <f t="shared" si="32"/>
        <v>0</v>
      </c>
      <c r="AH187" s="115">
        <f t="shared" si="32"/>
        <v>0</v>
      </c>
      <c r="AI187" s="115">
        <f t="shared" si="32"/>
        <v>0</v>
      </c>
      <c r="AJ187" s="115">
        <f t="shared" si="32"/>
        <v>0</v>
      </c>
      <c r="AK187" s="115">
        <f t="shared" si="32"/>
        <v>0</v>
      </c>
      <c r="AL187" s="116">
        <f t="shared" si="30"/>
        <v>0</v>
      </c>
      <c r="AX187" s="78"/>
      <c r="AY187" s="63"/>
    </row>
    <row r="188" spans="2:56" ht="15.75" thickBot="1" x14ac:dyDescent="0.3">
      <c r="B188" s="15"/>
      <c r="C188" s="588">
        <f t="shared" si="25"/>
        <v>3</v>
      </c>
      <c r="D188" s="589">
        <f t="shared" si="26"/>
        <v>0</v>
      </c>
      <c r="E188" s="589">
        <f t="shared" si="27"/>
        <v>0</v>
      </c>
      <c r="F188" s="589">
        <f t="shared" si="27"/>
        <v>0</v>
      </c>
      <c r="G188" s="589"/>
      <c r="H188" s="589">
        <f t="shared" si="31"/>
        <v>0</v>
      </c>
      <c r="I188" s="589"/>
      <c r="J188" s="589"/>
      <c r="K188" s="589"/>
      <c r="L188" s="591"/>
      <c r="M188" s="115">
        <f t="shared" si="28"/>
        <v>0</v>
      </c>
      <c r="N188" s="115">
        <f t="shared" ref="N188:AK188" si="33">IF($J14&gt;=25,$H188,IF(N$185&lt;=$J14,$H188,IF(N$185&lt;=($J14*($X14+1)),$H188,0)))-IF($J14="",0,IF(N$185-1&lt;=($J14*$X14),$F188,0))*IF(OR($Y14=0,$Y14&gt;25),0,IF(MOD(N$185-1,$J14)=0,1,0))</f>
        <v>0</v>
      </c>
      <c r="O188" s="115">
        <f t="shared" si="33"/>
        <v>0</v>
      </c>
      <c r="P188" s="115">
        <f t="shared" si="33"/>
        <v>0</v>
      </c>
      <c r="Q188" s="115">
        <f t="shared" si="33"/>
        <v>0</v>
      </c>
      <c r="R188" s="115">
        <f t="shared" si="33"/>
        <v>0</v>
      </c>
      <c r="S188" s="115">
        <f t="shared" si="33"/>
        <v>0</v>
      </c>
      <c r="T188" s="115">
        <f t="shared" si="33"/>
        <v>0</v>
      </c>
      <c r="U188" s="115">
        <f t="shared" si="33"/>
        <v>0</v>
      </c>
      <c r="V188" s="115">
        <f t="shared" si="33"/>
        <v>0</v>
      </c>
      <c r="W188" s="115">
        <f t="shared" si="33"/>
        <v>0</v>
      </c>
      <c r="X188" s="115">
        <f t="shared" si="33"/>
        <v>0</v>
      </c>
      <c r="Y188" s="115">
        <f t="shared" si="33"/>
        <v>0</v>
      </c>
      <c r="Z188" s="115">
        <f t="shared" si="33"/>
        <v>0</v>
      </c>
      <c r="AA188" s="115">
        <f t="shared" si="33"/>
        <v>0</v>
      </c>
      <c r="AB188" s="115">
        <f t="shared" si="33"/>
        <v>0</v>
      </c>
      <c r="AC188" s="115">
        <f t="shared" si="33"/>
        <v>0</v>
      </c>
      <c r="AD188" s="115">
        <f t="shared" si="33"/>
        <v>0</v>
      </c>
      <c r="AE188" s="115">
        <f t="shared" si="33"/>
        <v>0</v>
      </c>
      <c r="AF188" s="115">
        <f t="shared" si="33"/>
        <v>0</v>
      </c>
      <c r="AG188" s="115">
        <f t="shared" si="33"/>
        <v>0</v>
      </c>
      <c r="AH188" s="115">
        <f t="shared" si="33"/>
        <v>0</v>
      </c>
      <c r="AI188" s="115">
        <f t="shared" si="33"/>
        <v>0</v>
      </c>
      <c r="AJ188" s="115">
        <f t="shared" si="33"/>
        <v>0</v>
      </c>
      <c r="AK188" s="115">
        <f t="shared" si="33"/>
        <v>0</v>
      </c>
      <c r="AL188" s="116">
        <f t="shared" si="30"/>
        <v>0</v>
      </c>
      <c r="AX188" s="78"/>
      <c r="AY188" s="63"/>
    </row>
    <row r="189" spans="2:56" ht="15.75" thickBot="1" x14ac:dyDescent="0.3">
      <c r="B189" s="15"/>
      <c r="C189" s="112">
        <f t="shared" si="25"/>
        <v>4</v>
      </c>
      <c r="D189" s="113">
        <f t="shared" si="26"/>
        <v>0</v>
      </c>
      <c r="E189" s="113">
        <f t="shared" si="27"/>
        <v>0</v>
      </c>
      <c r="F189" s="113">
        <f t="shared" si="27"/>
        <v>0</v>
      </c>
      <c r="G189" s="113"/>
      <c r="H189" s="113">
        <f t="shared" si="31"/>
        <v>0</v>
      </c>
      <c r="I189" s="113"/>
      <c r="J189" s="113"/>
      <c r="K189" s="113"/>
      <c r="L189" s="117"/>
      <c r="M189" s="115">
        <f t="shared" si="28"/>
        <v>0</v>
      </c>
      <c r="N189" s="115">
        <f t="shared" ref="N189:AK189" si="34">IF($J15&gt;=25,$H189,IF(N$185&lt;=$J15,$H189,IF(N$185&lt;=($J15*($X15+1)),$H189,0)))-IF($J15="",0,IF(N$185-1&lt;=($J15*$X15),$F189,0))*IF(OR($Y15=0,$Y15&gt;25),0,IF(MOD(N$185-1,$J15)=0,1,0))</f>
        <v>0</v>
      </c>
      <c r="O189" s="115">
        <f t="shared" si="34"/>
        <v>0</v>
      </c>
      <c r="P189" s="115">
        <f t="shared" si="34"/>
        <v>0</v>
      </c>
      <c r="Q189" s="115">
        <f t="shared" si="34"/>
        <v>0</v>
      </c>
      <c r="R189" s="115">
        <f t="shared" si="34"/>
        <v>0</v>
      </c>
      <c r="S189" s="115">
        <f t="shared" si="34"/>
        <v>0</v>
      </c>
      <c r="T189" s="115">
        <f t="shared" si="34"/>
        <v>0</v>
      </c>
      <c r="U189" s="115">
        <f t="shared" si="34"/>
        <v>0</v>
      </c>
      <c r="V189" s="115">
        <f t="shared" si="34"/>
        <v>0</v>
      </c>
      <c r="W189" s="115">
        <f t="shared" si="34"/>
        <v>0</v>
      </c>
      <c r="X189" s="115">
        <f t="shared" si="34"/>
        <v>0</v>
      </c>
      <c r="Y189" s="115">
        <f t="shared" si="34"/>
        <v>0</v>
      </c>
      <c r="Z189" s="115">
        <f t="shared" si="34"/>
        <v>0</v>
      </c>
      <c r="AA189" s="115">
        <f t="shared" si="34"/>
        <v>0</v>
      </c>
      <c r="AB189" s="115">
        <f t="shared" si="34"/>
        <v>0</v>
      </c>
      <c r="AC189" s="115">
        <f t="shared" si="34"/>
        <v>0</v>
      </c>
      <c r="AD189" s="115">
        <f t="shared" si="34"/>
        <v>0</v>
      </c>
      <c r="AE189" s="115">
        <f t="shared" si="34"/>
        <v>0</v>
      </c>
      <c r="AF189" s="115">
        <f t="shared" si="34"/>
        <v>0</v>
      </c>
      <c r="AG189" s="115">
        <f t="shared" si="34"/>
        <v>0</v>
      </c>
      <c r="AH189" s="115">
        <f t="shared" si="34"/>
        <v>0</v>
      </c>
      <c r="AI189" s="115">
        <f t="shared" si="34"/>
        <v>0</v>
      </c>
      <c r="AJ189" s="115">
        <f t="shared" si="34"/>
        <v>0</v>
      </c>
      <c r="AK189" s="115">
        <f t="shared" si="34"/>
        <v>0</v>
      </c>
      <c r="AL189" s="116">
        <f t="shared" si="30"/>
        <v>0</v>
      </c>
      <c r="AX189" s="78"/>
      <c r="AY189" s="63"/>
    </row>
    <row r="190" spans="2:56" ht="15.75" thickBot="1" x14ac:dyDescent="0.3">
      <c r="B190" s="15"/>
      <c r="C190" s="588">
        <f t="shared" si="25"/>
        <v>5</v>
      </c>
      <c r="D190" s="589">
        <f t="shared" si="26"/>
        <v>0</v>
      </c>
      <c r="E190" s="589">
        <f t="shared" si="27"/>
        <v>0</v>
      </c>
      <c r="F190" s="589">
        <f t="shared" si="27"/>
        <v>0</v>
      </c>
      <c r="G190" s="589"/>
      <c r="H190" s="589">
        <f t="shared" si="31"/>
        <v>0</v>
      </c>
      <c r="I190" s="589"/>
      <c r="J190" s="589"/>
      <c r="K190" s="589"/>
      <c r="L190" s="591"/>
      <c r="M190" s="115">
        <f t="shared" si="28"/>
        <v>0</v>
      </c>
      <c r="N190" s="115">
        <f t="shared" ref="N190:AK190" si="35">IF($J16&gt;=25,$H190,IF(N$185&lt;=$J16,$H190,IF(N$185&lt;=($J16*($X16+1)),$H190,0)))-IF($J16="",0,IF(N$185-1&lt;=($J16*$X16),$F190,0))*IF(OR($Y16=0,$Y16&gt;25),0,IF(MOD(N$185-1,$J16)=0,1,0))</f>
        <v>0</v>
      </c>
      <c r="O190" s="115">
        <f t="shared" si="35"/>
        <v>0</v>
      </c>
      <c r="P190" s="115">
        <f t="shared" si="35"/>
        <v>0</v>
      </c>
      <c r="Q190" s="115">
        <f t="shared" si="35"/>
        <v>0</v>
      </c>
      <c r="R190" s="115">
        <f t="shared" si="35"/>
        <v>0</v>
      </c>
      <c r="S190" s="115">
        <f t="shared" si="35"/>
        <v>0</v>
      </c>
      <c r="T190" s="115">
        <f t="shared" si="35"/>
        <v>0</v>
      </c>
      <c r="U190" s="115">
        <f t="shared" si="35"/>
        <v>0</v>
      </c>
      <c r="V190" s="115">
        <f t="shared" si="35"/>
        <v>0</v>
      </c>
      <c r="W190" s="115">
        <f t="shared" si="35"/>
        <v>0</v>
      </c>
      <c r="X190" s="115">
        <f t="shared" si="35"/>
        <v>0</v>
      </c>
      <c r="Y190" s="115">
        <f t="shared" si="35"/>
        <v>0</v>
      </c>
      <c r="Z190" s="115">
        <f t="shared" si="35"/>
        <v>0</v>
      </c>
      <c r="AA190" s="115">
        <f t="shared" si="35"/>
        <v>0</v>
      </c>
      <c r="AB190" s="115">
        <f t="shared" si="35"/>
        <v>0</v>
      </c>
      <c r="AC190" s="115">
        <f t="shared" si="35"/>
        <v>0</v>
      </c>
      <c r="AD190" s="115">
        <f t="shared" si="35"/>
        <v>0</v>
      </c>
      <c r="AE190" s="115">
        <f t="shared" si="35"/>
        <v>0</v>
      </c>
      <c r="AF190" s="115">
        <f t="shared" si="35"/>
        <v>0</v>
      </c>
      <c r="AG190" s="115">
        <f t="shared" si="35"/>
        <v>0</v>
      </c>
      <c r="AH190" s="115">
        <f t="shared" si="35"/>
        <v>0</v>
      </c>
      <c r="AI190" s="115">
        <f t="shared" si="35"/>
        <v>0</v>
      </c>
      <c r="AJ190" s="115">
        <f t="shared" si="35"/>
        <v>0</v>
      </c>
      <c r="AK190" s="115">
        <f t="shared" si="35"/>
        <v>0</v>
      </c>
      <c r="AL190" s="116">
        <f t="shared" si="30"/>
        <v>0</v>
      </c>
      <c r="AX190" s="78"/>
      <c r="AY190" s="63"/>
    </row>
    <row r="191" spans="2:56" ht="15.75" thickBot="1" x14ac:dyDescent="0.3">
      <c r="B191" s="15"/>
      <c r="C191" s="112">
        <f t="shared" si="25"/>
        <v>6</v>
      </c>
      <c r="D191" s="118">
        <f t="shared" si="26"/>
        <v>0</v>
      </c>
      <c r="E191" s="118">
        <f t="shared" si="27"/>
        <v>0</v>
      </c>
      <c r="F191" s="118">
        <f t="shared" si="27"/>
        <v>0</v>
      </c>
      <c r="G191" s="118"/>
      <c r="H191" s="113">
        <f t="shared" si="31"/>
        <v>0</v>
      </c>
      <c r="I191" s="113"/>
      <c r="J191" s="113"/>
      <c r="K191" s="113"/>
      <c r="L191" s="119"/>
      <c r="M191" s="115">
        <f t="shared" si="28"/>
        <v>0</v>
      </c>
      <c r="N191" s="115">
        <f t="shared" ref="N191:AK191" si="36">IF($J17&gt;=25,$H191,IF(N$185&lt;=$J17,$H191,IF(N$185&lt;=($J17*($X17+1)),$H191,0)))-IF($J17="",0,IF(N$185-1&lt;=($J17*$X17),$F191,0))*IF(OR($Y17=0,$Y17&gt;25),0,IF(MOD(N$185-1,$J17)=0,1,0))</f>
        <v>0</v>
      </c>
      <c r="O191" s="115">
        <f t="shared" si="36"/>
        <v>0</v>
      </c>
      <c r="P191" s="115">
        <f t="shared" si="36"/>
        <v>0</v>
      </c>
      <c r="Q191" s="115">
        <f t="shared" si="36"/>
        <v>0</v>
      </c>
      <c r="R191" s="115">
        <f t="shared" si="36"/>
        <v>0</v>
      </c>
      <c r="S191" s="115">
        <f t="shared" si="36"/>
        <v>0</v>
      </c>
      <c r="T191" s="115">
        <f t="shared" si="36"/>
        <v>0</v>
      </c>
      <c r="U191" s="115">
        <f t="shared" si="36"/>
        <v>0</v>
      </c>
      <c r="V191" s="115">
        <f t="shared" si="36"/>
        <v>0</v>
      </c>
      <c r="W191" s="115">
        <f t="shared" si="36"/>
        <v>0</v>
      </c>
      <c r="X191" s="115">
        <f t="shared" si="36"/>
        <v>0</v>
      </c>
      <c r="Y191" s="115">
        <f t="shared" si="36"/>
        <v>0</v>
      </c>
      <c r="Z191" s="115">
        <f t="shared" si="36"/>
        <v>0</v>
      </c>
      <c r="AA191" s="115">
        <f t="shared" si="36"/>
        <v>0</v>
      </c>
      <c r="AB191" s="115">
        <f t="shared" si="36"/>
        <v>0</v>
      </c>
      <c r="AC191" s="115">
        <f t="shared" si="36"/>
        <v>0</v>
      </c>
      <c r="AD191" s="115">
        <f t="shared" si="36"/>
        <v>0</v>
      </c>
      <c r="AE191" s="115">
        <f t="shared" si="36"/>
        <v>0</v>
      </c>
      <c r="AF191" s="115">
        <f t="shared" si="36"/>
        <v>0</v>
      </c>
      <c r="AG191" s="115">
        <f t="shared" si="36"/>
        <v>0</v>
      </c>
      <c r="AH191" s="115">
        <f t="shared" si="36"/>
        <v>0</v>
      </c>
      <c r="AI191" s="115">
        <f t="shared" si="36"/>
        <v>0</v>
      </c>
      <c r="AJ191" s="115">
        <f t="shared" si="36"/>
        <v>0</v>
      </c>
      <c r="AK191" s="115">
        <f t="shared" si="36"/>
        <v>0</v>
      </c>
      <c r="AL191" s="116">
        <f t="shared" si="30"/>
        <v>0</v>
      </c>
      <c r="AX191" s="78"/>
      <c r="AY191" s="63"/>
    </row>
    <row r="192" spans="2:56" ht="15.75" thickBot="1" x14ac:dyDescent="0.3">
      <c r="B192" s="15"/>
      <c r="C192" s="112"/>
      <c r="D192" s="120"/>
      <c r="E192" s="120"/>
      <c r="F192" s="120"/>
      <c r="G192" s="120"/>
      <c r="H192" s="117"/>
      <c r="I192" s="117"/>
      <c r="J192" s="117"/>
      <c r="K192" s="117"/>
      <c r="L192" s="121" t="s">
        <v>33</v>
      </c>
      <c r="M192" s="122">
        <f t="shared" ref="M192:AL192" si="37">SUM(M186:M191)</f>
        <v>0</v>
      </c>
      <c r="N192" s="122">
        <f t="shared" si="37"/>
        <v>0</v>
      </c>
      <c r="O192" s="122">
        <f t="shared" si="37"/>
        <v>0</v>
      </c>
      <c r="P192" s="122">
        <f t="shared" si="37"/>
        <v>0</v>
      </c>
      <c r="Q192" s="122">
        <f t="shared" si="37"/>
        <v>0</v>
      </c>
      <c r="R192" s="122">
        <f t="shared" si="37"/>
        <v>0</v>
      </c>
      <c r="S192" s="122">
        <f t="shared" si="37"/>
        <v>0</v>
      </c>
      <c r="T192" s="122">
        <f t="shared" si="37"/>
        <v>0</v>
      </c>
      <c r="U192" s="122">
        <f t="shared" si="37"/>
        <v>0</v>
      </c>
      <c r="V192" s="122">
        <f t="shared" si="37"/>
        <v>0</v>
      </c>
      <c r="W192" s="122">
        <f t="shared" si="37"/>
        <v>0</v>
      </c>
      <c r="X192" s="122">
        <f t="shared" si="37"/>
        <v>0</v>
      </c>
      <c r="Y192" s="122">
        <f t="shared" si="37"/>
        <v>0</v>
      </c>
      <c r="Z192" s="122">
        <f t="shared" si="37"/>
        <v>0</v>
      </c>
      <c r="AA192" s="122">
        <f t="shared" si="37"/>
        <v>0</v>
      </c>
      <c r="AB192" s="122">
        <f t="shared" si="37"/>
        <v>0</v>
      </c>
      <c r="AC192" s="122">
        <f t="shared" si="37"/>
        <v>0</v>
      </c>
      <c r="AD192" s="122">
        <f t="shared" si="37"/>
        <v>0</v>
      </c>
      <c r="AE192" s="122">
        <f t="shared" si="37"/>
        <v>0</v>
      </c>
      <c r="AF192" s="122">
        <f t="shared" si="37"/>
        <v>0</v>
      </c>
      <c r="AG192" s="122">
        <f t="shared" si="37"/>
        <v>0</v>
      </c>
      <c r="AH192" s="122">
        <f t="shared" si="37"/>
        <v>0</v>
      </c>
      <c r="AI192" s="122">
        <f t="shared" si="37"/>
        <v>0</v>
      </c>
      <c r="AJ192" s="122">
        <f t="shared" si="37"/>
        <v>0</v>
      </c>
      <c r="AK192" s="122">
        <f t="shared" si="37"/>
        <v>0</v>
      </c>
      <c r="AL192" s="123">
        <f t="shared" si="37"/>
        <v>0</v>
      </c>
      <c r="AX192" s="78"/>
      <c r="AY192" s="63"/>
    </row>
    <row r="193" spans="2:51" ht="15.75" thickBot="1" x14ac:dyDescent="0.3">
      <c r="B193" s="15"/>
      <c r="C193" s="112"/>
      <c r="D193" s="124"/>
      <c r="E193" s="124"/>
      <c r="F193" s="124"/>
      <c r="G193" s="124"/>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25"/>
      <c r="AX193" s="78"/>
      <c r="AY193" s="63"/>
    </row>
    <row r="194" spans="2:51" ht="28.5" customHeight="1" thickBot="1" x14ac:dyDescent="0.3">
      <c r="B194" s="15"/>
      <c r="C194" s="109" t="s">
        <v>31</v>
      </c>
      <c r="D194" s="630" t="s">
        <v>106</v>
      </c>
      <c r="E194" s="126"/>
      <c r="F194" s="126"/>
      <c r="G194" s="126"/>
      <c r="H194" s="1645" t="s">
        <v>107</v>
      </c>
      <c r="I194" s="1645"/>
      <c r="J194" s="700"/>
      <c r="K194" s="426"/>
      <c r="L194" s="426"/>
      <c r="M194" s="110">
        <v>1</v>
      </c>
      <c r="N194" s="110">
        <v>2</v>
      </c>
      <c r="O194" s="110">
        <v>3</v>
      </c>
      <c r="P194" s="110">
        <v>4</v>
      </c>
      <c r="Q194" s="110">
        <v>5</v>
      </c>
      <c r="R194" s="110">
        <v>6</v>
      </c>
      <c r="S194" s="110">
        <v>7</v>
      </c>
      <c r="T194" s="110">
        <v>8</v>
      </c>
      <c r="U194" s="110">
        <v>9</v>
      </c>
      <c r="V194" s="110">
        <v>10</v>
      </c>
      <c r="W194" s="110">
        <v>11</v>
      </c>
      <c r="X194" s="110">
        <v>12</v>
      </c>
      <c r="Y194" s="110">
        <v>13</v>
      </c>
      <c r="Z194" s="110">
        <v>14</v>
      </c>
      <c r="AA194" s="110">
        <v>15</v>
      </c>
      <c r="AB194" s="110">
        <v>16</v>
      </c>
      <c r="AC194" s="110">
        <v>17</v>
      </c>
      <c r="AD194" s="110">
        <v>18</v>
      </c>
      <c r="AE194" s="110">
        <v>19</v>
      </c>
      <c r="AF194" s="110">
        <v>20</v>
      </c>
      <c r="AG194" s="110">
        <v>21</v>
      </c>
      <c r="AH194" s="110">
        <v>22</v>
      </c>
      <c r="AI194" s="110">
        <v>23</v>
      </c>
      <c r="AJ194" s="110">
        <v>24</v>
      </c>
      <c r="AK194" s="110">
        <v>25</v>
      </c>
      <c r="AL194" s="111" t="s">
        <v>32</v>
      </c>
      <c r="AX194" s="78"/>
      <c r="AY194" s="63"/>
    </row>
    <row r="195" spans="2:51" ht="15.75" thickBot="1" x14ac:dyDescent="0.3">
      <c r="B195" s="15"/>
      <c r="C195" s="593">
        <f t="shared" ref="C195:C200" si="38">C186</f>
        <v>1</v>
      </c>
      <c r="D195" s="594">
        <f t="shared" ref="D195:D200" si="39">P12</f>
        <v>0</v>
      </c>
      <c r="E195" s="595"/>
      <c r="F195" s="595"/>
      <c r="G195" s="595"/>
      <c r="H195" s="594">
        <f>IF(D195="","",D195-E195-F195)</f>
        <v>0</v>
      </c>
      <c r="I195" s="594"/>
      <c r="J195" s="594"/>
      <c r="K195" s="594"/>
      <c r="L195" s="596"/>
      <c r="M195" s="723">
        <f t="shared" ref="M195:AK195" si="40">IF($J12&gt;=25,$H195,IF(M$194&lt;=$J12,$H195,IF(M$194&lt;=($J12*($X12+1)),$H195,0)))</f>
        <v>0</v>
      </c>
      <c r="N195" s="723">
        <f t="shared" si="40"/>
        <v>0</v>
      </c>
      <c r="O195" s="723">
        <f t="shared" si="40"/>
        <v>0</v>
      </c>
      <c r="P195" s="723">
        <f t="shared" si="40"/>
        <v>0</v>
      </c>
      <c r="Q195" s="723">
        <f t="shared" si="40"/>
        <v>0</v>
      </c>
      <c r="R195" s="723">
        <f t="shared" si="40"/>
        <v>0</v>
      </c>
      <c r="S195" s="723">
        <f t="shared" si="40"/>
        <v>0</v>
      </c>
      <c r="T195" s="723">
        <f t="shared" si="40"/>
        <v>0</v>
      </c>
      <c r="U195" s="723">
        <f t="shared" si="40"/>
        <v>0</v>
      </c>
      <c r="V195" s="723">
        <f t="shared" si="40"/>
        <v>0</v>
      </c>
      <c r="W195" s="723">
        <f t="shared" si="40"/>
        <v>0</v>
      </c>
      <c r="X195" s="723">
        <f t="shared" si="40"/>
        <v>0</v>
      </c>
      <c r="Y195" s="723">
        <f t="shared" si="40"/>
        <v>0</v>
      </c>
      <c r="Z195" s="723">
        <f t="shared" si="40"/>
        <v>0</v>
      </c>
      <c r="AA195" s="723">
        <f t="shared" si="40"/>
        <v>0</v>
      </c>
      <c r="AB195" s="723">
        <f t="shared" si="40"/>
        <v>0</v>
      </c>
      <c r="AC195" s="723">
        <f t="shared" si="40"/>
        <v>0</v>
      </c>
      <c r="AD195" s="723">
        <f t="shared" si="40"/>
        <v>0</v>
      </c>
      <c r="AE195" s="723">
        <f t="shared" si="40"/>
        <v>0</v>
      </c>
      <c r="AF195" s="723">
        <f t="shared" si="40"/>
        <v>0</v>
      </c>
      <c r="AG195" s="723">
        <f t="shared" si="40"/>
        <v>0</v>
      </c>
      <c r="AH195" s="723">
        <f t="shared" si="40"/>
        <v>0</v>
      </c>
      <c r="AI195" s="723">
        <f t="shared" si="40"/>
        <v>0</v>
      </c>
      <c r="AJ195" s="723">
        <f t="shared" si="40"/>
        <v>0</v>
      </c>
      <c r="AK195" s="723">
        <f t="shared" si="40"/>
        <v>0</v>
      </c>
      <c r="AL195" s="336">
        <f t="shared" ref="AL195:AL199" si="41">SUM(M195:AK195)</f>
        <v>0</v>
      </c>
      <c r="AX195" s="78"/>
      <c r="AY195" s="63"/>
    </row>
    <row r="196" spans="2:51" ht="15.75" thickBot="1" x14ac:dyDescent="0.3">
      <c r="B196" s="15"/>
      <c r="C196" s="127">
        <f t="shared" si="38"/>
        <v>2</v>
      </c>
      <c r="D196" s="340">
        <f t="shared" si="39"/>
        <v>0</v>
      </c>
      <c r="E196" s="341"/>
      <c r="F196" s="341"/>
      <c r="G196" s="341"/>
      <c r="H196" s="340">
        <f t="shared" ref="H196:H200" si="42">IF(D196="","",D196-E196-F196)</f>
        <v>0</v>
      </c>
      <c r="I196" s="340"/>
      <c r="J196" s="340"/>
      <c r="K196" s="340"/>
      <c r="L196" s="342"/>
      <c r="M196" s="723">
        <f t="shared" ref="M196:AK196" si="43">IF($J13&gt;=25,$H196,IF(M$194&lt;=$J13,$H196,IF(M$194&lt;=($J13*($X13+1)),$H196,0)))</f>
        <v>0</v>
      </c>
      <c r="N196" s="723">
        <f t="shared" si="43"/>
        <v>0</v>
      </c>
      <c r="O196" s="723">
        <f t="shared" si="43"/>
        <v>0</v>
      </c>
      <c r="P196" s="723">
        <f t="shared" si="43"/>
        <v>0</v>
      </c>
      <c r="Q196" s="723">
        <f t="shared" si="43"/>
        <v>0</v>
      </c>
      <c r="R196" s="723">
        <f t="shared" si="43"/>
        <v>0</v>
      </c>
      <c r="S196" s="723">
        <f t="shared" si="43"/>
        <v>0</v>
      </c>
      <c r="T196" s="723">
        <f t="shared" si="43"/>
        <v>0</v>
      </c>
      <c r="U196" s="723">
        <f t="shared" si="43"/>
        <v>0</v>
      </c>
      <c r="V196" s="723">
        <f t="shared" si="43"/>
        <v>0</v>
      </c>
      <c r="W196" s="723">
        <f t="shared" si="43"/>
        <v>0</v>
      </c>
      <c r="X196" s="723">
        <f t="shared" si="43"/>
        <v>0</v>
      </c>
      <c r="Y196" s="723">
        <f t="shared" si="43"/>
        <v>0</v>
      </c>
      <c r="Z196" s="723">
        <f t="shared" si="43"/>
        <v>0</v>
      </c>
      <c r="AA196" s="723">
        <f t="shared" si="43"/>
        <v>0</v>
      </c>
      <c r="AB196" s="723">
        <f t="shared" si="43"/>
        <v>0</v>
      </c>
      <c r="AC196" s="723">
        <f t="shared" si="43"/>
        <v>0</v>
      </c>
      <c r="AD196" s="723">
        <f t="shared" si="43"/>
        <v>0</v>
      </c>
      <c r="AE196" s="723">
        <f t="shared" si="43"/>
        <v>0</v>
      </c>
      <c r="AF196" s="723">
        <f t="shared" si="43"/>
        <v>0</v>
      </c>
      <c r="AG196" s="723">
        <f t="shared" si="43"/>
        <v>0</v>
      </c>
      <c r="AH196" s="723">
        <f t="shared" si="43"/>
        <v>0</v>
      </c>
      <c r="AI196" s="723">
        <f t="shared" si="43"/>
        <v>0</v>
      </c>
      <c r="AJ196" s="723">
        <f t="shared" si="43"/>
        <v>0</v>
      </c>
      <c r="AK196" s="723">
        <f t="shared" si="43"/>
        <v>0</v>
      </c>
      <c r="AL196" s="336">
        <f t="shared" si="41"/>
        <v>0</v>
      </c>
      <c r="AX196" s="78"/>
      <c r="AY196" s="63"/>
    </row>
    <row r="197" spans="2:51" ht="15.75" thickBot="1" x14ac:dyDescent="0.3">
      <c r="B197" s="15"/>
      <c r="C197" s="593">
        <f t="shared" si="38"/>
        <v>3</v>
      </c>
      <c r="D197" s="594">
        <f t="shared" si="39"/>
        <v>0</v>
      </c>
      <c r="E197" s="595"/>
      <c r="F197" s="595"/>
      <c r="G197" s="595"/>
      <c r="H197" s="594">
        <f t="shared" si="42"/>
        <v>0</v>
      </c>
      <c r="I197" s="594"/>
      <c r="J197" s="594"/>
      <c r="K197" s="594"/>
      <c r="L197" s="596"/>
      <c r="M197" s="723">
        <f t="shared" ref="M197:AK197" si="44">IF($J14&gt;=25,$H197,IF(M$194&lt;=$J14,$H197,IF(M$194&lt;=($J14*($X14+1)),$H197,0)))</f>
        <v>0</v>
      </c>
      <c r="N197" s="723">
        <f t="shared" si="44"/>
        <v>0</v>
      </c>
      <c r="O197" s="723">
        <f t="shared" si="44"/>
        <v>0</v>
      </c>
      <c r="P197" s="723">
        <f t="shared" si="44"/>
        <v>0</v>
      </c>
      <c r="Q197" s="723">
        <f t="shared" si="44"/>
        <v>0</v>
      </c>
      <c r="R197" s="723">
        <f t="shared" si="44"/>
        <v>0</v>
      </c>
      <c r="S197" s="723">
        <f t="shared" si="44"/>
        <v>0</v>
      </c>
      <c r="T197" s="723">
        <f t="shared" si="44"/>
        <v>0</v>
      </c>
      <c r="U197" s="723">
        <f t="shared" si="44"/>
        <v>0</v>
      </c>
      <c r="V197" s="723">
        <f t="shared" si="44"/>
        <v>0</v>
      </c>
      <c r="W197" s="723">
        <f t="shared" si="44"/>
        <v>0</v>
      </c>
      <c r="X197" s="723">
        <f t="shared" si="44"/>
        <v>0</v>
      </c>
      <c r="Y197" s="723">
        <f t="shared" si="44"/>
        <v>0</v>
      </c>
      <c r="Z197" s="723">
        <f t="shared" si="44"/>
        <v>0</v>
      </c>
      <c r="AA197" s="723">
        <f t="shared" si="44"/>
        <v>0</v>
      </c>
      <c r="AB197" s="723">
        <f t="shared" si="44"/>
        <v>0</v>
      </c>
      <c r="AC197" s="723">
        <f t="shared" si="44"/>
        <v>0</v>
      </c>
      <c r="AD197" s="723">
        <f t="shared" si="44"/>
        <v>0</v>
      </c>
      <c r="AE197" s="723">
        <f t="shared" si="44"/>
        <v>0</v>
      </c>
      <c r="AF197" s="723">
        <f t="shared" si="44"/>
        <v>0</v>
      </c>
      <c r="AG197" s="723">
        <f t="shared" si="44"/>
        <v>0</v>
      </c>
      <c r="AH197" s="723">
        <f t="shared" si="44"/>
        <v>0</v>
      </c>
      <c r="AI197" s="723">
        <f t="shared" si="44"/>
        <v>0</v>
      </c>
      <c r="AJ197" s="723">
        <f t="shared" si="44"/>
        <v>0</v>
      </c>
      <c r="AK197" s="723">
        <f t="shared" si="44"/>
        <v>0</v>
      </c>
      <c r="AL197" s="336">
        <f t="shared" si="41"/>
        <v>0</v>
      </c>
      <c r="AX197" s="78"/>
      <c r="AY197" s="63"/>
    </row>
    <row r="198" spans="2:51" ht="15.75" thickBot="1" x14ac:dyDescent="0.3">
      <c r="B198" s="15"/>
      <c r="C198" s="127">
        <f t="shared" si="38"/>
        <v>4</v>
      </c>
      <c r="D198" s="340">
        <f t="shared" si="39"/>
        <v>0</v>
      </c>
      <c r="E198" s="341"/>
      <c r="F198" s="341"/>
      <c r="G198" s="341"/>
      <c r="H198" s="340">
        <f t="shared" si="42"/>
        <v>0</v>
      </c>
      <c r="I198" s="340"/>
      <c r="J198" s="340"/>
      <c r="K198" s="340"/>
      <c r="L198" s="342"/>
      <c r="M198" s="723">
        <f t="shared" ref="M198:AK198" si="45">IF($J15&gt;=25,$H198,IF(M$194&lt;=$J15,$H198,IF(M$194&lt;=($J15*($X15+1)),$H198,0)))</f>
        <v>0</v>
      </c>
      <c r="N198" s="723">
        <f t="shared" si="45"/>
        <v>0</v>
      </c>
      <c r="O198" s="723">
        <f t="shared" si="45"/>
        <v>0</v>
      </c>
      <c r="P198" s="723">
        <f t="shared" si="45"/>
        <v>0</v>
      </c>
      <c r="Q198" s="723">
        <f t="shared" si="45"/>
        <v>0</v>
      </c>
      <c r="R198" s="723">
        <f t="shared" si="45"/>
        <v>0</v>
      </c>
      <c r="S198" s="723">
        <f t="shared" si="45"/>
        <v>0</v>
      </c>
      <c r="T198" s="723">
        <f t="shared" si="45"/>
        <v>0</v>
      </c>
      <c r="U198" s="723">
        <f t="shared" si="45"/>
        <v>0</v>
      </c>
      <c r="V198" s="723">
        <f t="shared" si="45"/>
        <v>0</v>
      </c>
      <c r="W198" s="723">
        <f t="shared" si="45"/>
        <v>0</v>
      </c>
      <c r="X198" s="723">
        <f t="shared" si="45"/>
        <v>0</v>
      </c>
      <c r="Y198" s="723">
        <f t="shared" si="45"/>
        <v>0</v>
      </c>
      <c r="Z198" s="723">
        <f t="shared" si="45"/>
        <v>0</v>
      </c>
      <c r="AA198" s="723">
        <f t="shared" si="45"/>
        <v>0</v>
      </c>
      <c r="AB198" s="723">
        <f t="shared" si="45"/>
        <v>0</v>
      </c>
      <c r="AC198" s="723">
        <f t="shared" si="45"/>
        <v>0</v>
      </c>
      <c r="AD198" s="723">
        <f t="shared" si="45"/>
        <v>0</v>
      </c>
      <c r="AE198" s="723">
        <f t="shared" si="45"/>
        <v>0</v>
      </c>
      <c r="AF198" s="723">
        <f t="shared" si="45"/>
        <v>0</v>
      </c>
      <c r="AG198" s="723">
        <f t="shared" si="45"/>
        <v>0</v>
      </c>
      <c r="AH198" s="723">
        <f t="shared" si="45"/>
        <v>0</v>
      </c>
      <c r="AI198" s="723">
        <f t="shared" si="45"/>
        <v>0</v>
      </c>
      <c r="AJ198" s="723">
        <f t="shared" si="45"/>
        <v>0</v>
      </c>
      <c r="AK198" s="723">
        <f t="shared" si="45"/>
        <v>0</v>
      </c>
      <c r="AL198" s="336">
        <f t="shared" si="41"/>
        <v>0</v>
      </c>
      <c r="AX198" s="78"/>
      <c r="AY198" s="63"/>
    </row>
    <row r="199" spans="2:51" ht="15.75" thickBot="1" x14ac:dyDescent="0.3">
      <c r="B199" s="15"/>
      <c r="C199" s="597">
        <f t="shared" si="38"/>
        <v>5</v>
      </c>
      <c r="D199" s="594">
        <f t="shared" si="39"/>
        <v>0</v>
      </c>
      <c r="E199" s="595"/>
      <c r="F199" s="595"/>
      <c r="G199" s="595"/>
      <c r="H199" s="594">
        <f t="shared" si="42"/>
        <v>0</v>
      </c>
      <c r="I199" s="594"/>
      <c r="J199" s="594"/>
      <c r="K199" s="594"/>
      <c r="L199" s="596"/>
      <c r="M199" s="723">
        <f t="shared" ref="M199:AK199" si="46">IF($J16&gt;=25,$H199,IF(M$194&lt;=$J16,$H199,IF(M$194&lt;=($J16*($X16+1)),$H199,0)))</f>
        <v>0</v>
      </c>
      <c r="N199" s="723">
        <f t="shared" si="46"/>
        <v>0</v>
      </c>
      <c r="O199" s="723">
        <f t="shared" si="46"/>
        <v>0</v>
      </c>
      <c r="P199" s="723">
        <f t="shared" si="46"/>
        <v>0</v>
      </c>
      <c r="Q199" s="723">
        <f t="shared" si="46"/>
        <v>0</v>
      </c>
      <c r="R199" s="723">
        <f t="shared" si="46"/>
        <v>0</v>
      </c>
      <c r="S199" s="723">
        <f t="shared" si="46"/>
        <v>0</v>
      </c>
      <c r="T199" s="723">
        <f t="shared" si="46"/>
        <v>0</v>
      </c>
      <c r="U199" s="723">
        <f t="shared" si="46"/>
        <v>0</v>
      </c>
      <c r="V199" s="723">
        <f t="shared" si="46"/>
        <v>0</v>
      </c>
      <c r="W199" s="723">
        <f t="shared" si="46"/>
        <v>0</v>
      </c>
      <c r="X199" s="723">
        <f t="shared" si="46"/>
        <v>0</v>
      </c>
      <c r="Y199" s="723">
        <f t="shared" si="46"/>
        <v>0</v>
      </c>
      <c r="Z199" s="723">
        <f t="shared" si="46"/>
        <v>0</v>
      </c>
      <c r="AA199" s="723">
        <f t="shared" si="46"/>
        <v>0</v>
      </c>
      <c r="AB199" s="723">
        <f t="shared" si="46"/>
        <v>0</v>
      </c>
      <c r="AC199" s="723">
        <f t="shared" si="46"/>
        <v>0</v>
      </c>
      <c r="AD199" s="723">
        <f t="shared" si="46"/>
        <v>0</v>
      </c>
      <c r="AE199" s="723">
        <f t="shared" si="46"/>
        <v>0</v>
      </c>
      <c r="AF199" s="723">
        <f t="shared" si="46"/>
        <v>0</v>
      </c>
      <c r="AG199" s="723">
        <f t="shared" si="46"/>
        <v>0</v>
      </c>
      <c r="AH199" s="723">
        <f t="shared" si="46"/>
        <v>0</v>
      </c>
      <c r="AI199" s="723">
        <f t="shared" si="46"/>
        <v>0</v>
      </c>
      <c r="AJ199" s="723">
        <f t="shared" si="46"/>
        <v>0</v>
      </c>
      <c r="AK199" s="723">
        <f t="shared" si="46"/>
        <v>0</v>
      </c>
      <c r="AL199" s="336">
        <f t="shared" si="41"/>
        <v>0</v>
      </c>
      <c r="AX199" s="78"/>
      <c r="AY199" s="63"/>
    </row>
    <row r="200" spans="2:51" ht="15.75" customHeight="1" thickBot="1" x14ac:dyDescent="0.3">
      <c r="B200" s="15"/>
      <c r="C200" s="129">
        <f t="shared" si="38"/>
        <v>6</v>
      </c>
      <c r="D200" s="340">
        <f t="shared" si="39"/>
        <v>0</v>
      </c>
      <c r="E200" s="343"/>
      <c r="F200" s="343"/>
      <c r="G200" s="343"/>
      <c r="H200" s="340">
        <f t="shared" si="42"/>
        <v>0</v>
      </c>
      <c r="I200" s="340"/>
      <c r="J200" s="340"/>
      <c r="K200" s="340"/>
      <c r="L200" s="344"/>
      <c r="M200" s="723">
        <f t="shared" ref="M200:AK200" si="47">IF($J17&gt;=25,$H200,IF(M$194&lt;=$J17,$H200,IF(M$194&lt;=($J17*($X17+1)),$H200,0)))</f>
        <v>0</v>
      </c>
      <c r="N200" s="723">
        <f t="shared" si="47"/>
        <v>0</v>
      </c>
      <c r="O200" s="723">
        <f t="shared" si="47"/>
        <v>0</v>
      </c>
      <c r="P200" s="723">
        <f t="shared" si="47"/>
        <v>0</v>
      </c>
      <c r="Q200" s="723">
        <f t="shared" si="47"/>
        <v>0</v>
      </c>
      <c r="R200" s="723">
        <f t="shared" si="47"/>
        <v>0</v>
      </c>
      <c r="S200" s="723">
        <f t="shared" si="47"/>
        <v>0</v>
      </c>
      <c r="T200" s="723">
        <f t="shared" si="47"/>
        <v>0</v>
      </c>
      <c r="U200" s="723">
        <f t="shared" si="47"/>
        <v>0</v>
      </c>
      <c r="V200" s="723">
        <f t="shared" si="47"/>
        <v>0</v>
      </c>
      <c r="W200" s="723">
        <f t="shared" si="47"/>
        <v>0</v>
      </c>
      <c r="X200" s="723">
        <f t="shared" si="47"/>
        <v>0</v>
      </c>
      <c r="Y200" s="723">
        <f t="shared" si="47"/>
        <v>0</v>
      </c>
      <c r="Z200" s="723">
        <f t="shared" si="47"/>
        <v>0</v>
      </c>
      <c r="AA200" s="723">
        <f t="shared" si="47"/>
        <v>0</v>
      </c>
      <c r="AB200" s="723">
        <f t="shared" si="47"/>
        <v>0</v>
      </c>
      <c r="AC200" s="723">
        <f t="shared" si="47"/>
        <v>0</v>
      </c>
      <c r="AD200" s="723">
        <f t="shared" si="47"/>
        <v>0</v>
      </c>
      <c r="AE200" s="723">
        <f t="shared" si="47"/>
        <v>0</v>
      </c>
      <c r="AF200" s="723">
        <f t="shared" si="47"/>
        <v>0</v>
      </c>
      <c r="AG200" s="723">
        <f t="shared" si="47"/>
        <v>0</v>
      </c>
      <c r="AH200" s="723">
        <f t="shared" si="47"/>
        <v>0</v>
      </c>
      <c r="AI200" s="723">
        <f t="shared" si="47"/>
        <v>0</v>
      </c>
      <c r="AJ200" s="723">
        <f t="shared" si="47"/>
        <v>0</v>
      </c>
      <c r="AK200" s="723">
        <f t="shared" si="47"/>
        <v>0</v>
      </c>
      <c r="AL200" s="337">
        <f>SUM(S200:AK200)</f>
        <v>0</v>
      </c>
      <c r="AY200" s="12"/>
    </row>
    <row r="201" spans="2:51" ht="15.75" thickBot="1" x14ac:dyDescent="0.3">
      <c r="B201" s="15"/>
      <c r="C201" s="131"/>
      <c r="D201" s="341"/>
      <c r="E201" s="341"/>
      <c r="F201" s="341"/>
      <c r="G201" s="341"/>
      <c r="H201" s="342"/>
      <c r="I201" s="342"/>
      <c r="J201" s="342"/>
      <c r="K201" s="342"/>
      <c r="L201" s="345" t="s">
        <v>33</v>
      </c>
      <c r="M201" s="338">
        <f t="shared" ref="M201:AL201" si="48">SUM(M195:M200)</f>
        <v>0</v>
      </c>
      <c r="N201" s="338">
        <f t="shared" si="48"/>
        <v>0</v>
      </c>
      <c r="O201" s="338">
        <f t="shared" si="48"/>
        <v>0</v>
      </c>
      <c r="P201" s="338">
        <f t="shared" si="48"/>
        <v>0</v>
      </c>
      <c r="Q201" s="338">
        <f t="shared" si="48"/>
        <v>0</v>
      </c>
      <c r="R201" s="338">
        <f t="shared" si="48"/>
        <v>0</v>
      </c>
      <c r="S201" s="338">
        <f t="shared" si="48"/>
        <v>0</v>
      </c>
      <c r="T201" s="338">
        <f t="shared" si="48"/>
        <v>0</v>
      </c>
      <c r="U201" s="338">
        <f t="shared" si="48"/>
        <v>0</v>
      </c>
      <c r="V201" s="338">
        <f t="shared" si="48"/>
        <v>0</v>
      </c>
      <c r="W201" s="338">
        <f t="shared" si="48"/>
        <v>0</v>
      </c>
      <c r="X201" s="338">
        <f t="shared" si="48"/>
        <v>0</v>
      </c>
      <c r="Y201" s="338">
        <f t="shared" si="48"/>
        <v>0</v>
      </c>
      <c r="Z201" s="338">
        <f t="shared" si="48"/>
        <v>0</v>
      </c>
      <c r="AA201" s="338">
        <f t="shared" si="48"/>
        <v>0</v>
      </c>
      <c r="AB201" s="338">
        <f t="shared" si="48"/>
        <v>0</v>
      </c>
      <c r="AC201" s="338">
        <f t="shared" si="48"/>
        <v>0</v>
      </c>
      <c r="AD201" s="338">
        <f t="shared" si="48"/>
        <v>0</v>
      </c>
      <c r="AE201" s="338">
        <f t="shared" si="48"/>
        <v>0</v>
      </c>
      <c r="AF201" s="338">
        <f t="shared" si="48"/>
        <v>0</v>
      </c>
      <c r="AG201" s="338">
        <f t="shared" si="48"/>
        <v>0</v>
      </c>
      <c r="AH201" s="338">
        <f t="shared" si="48"/>
        <v>0</v>
      </c>
      <c r="AI201" s="338">
        <f t="shared" si="48"/>
        <v>0</v>
      </c>
      <c r="AJ201" s="338">
        <f t="shared" si="48"/>
        <v>0</v>
      </c>
      <c r="AK201" s="338">
        <f t="shared" si="48"/>
        <v>0</v>
      </c>
      <c r="AL201" s="339">
        <f t="shared" si="48"/>
        <v>0</v>
      </c>
      <c r="AY201" s="12"/>
    </row>
    <row r="202" spans="2:51" ht="24.75" customHeight="1" thickBot="1" x14ac:dyDescent="0.3">
      <c r="B202" s="15"/>
      <c r="C202" s="133"/>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5"/>
      <c r="Z202" s="136"/>
      <c r="AA202" s="136"/>
      <c r="AB202" s="136"/>
      <c r="AC202" s="136"/>
      <c r="AD202" s="136"/>
      <c r="AE202" s="136"/>
      <c r="AF202" s="136"/>
      <c r="AG202" s="136"/>
      <c r="AH202" s="136"/>
      <c r="AI202" s="136"/>
      <c r="AJ202" s="136"/>
      <c r="AK202" s="136"/>
      <c r="AL202" s="137"/>
      <c r="AX202" s="78"/>
      <c r="AY202" s="12"/>
    </row>
    <row r="203" spans="2:51" ht="24.75" customHeight="1" x14ac:dyDescent="0.25">
      <c r="B203" s="15"/>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14"/>
      <c r="AA203" s="114"/>
      <c r="AB203" s="114"/>
      <c r="AC203" s="114"/>
      <c r="AD203" s="114"/>
      <c r="AE203" s="114"/>
      <c r="AF203" s="114"/>
      <c r="AG203" s="114"/>
      <c r="AH203" s="114"/>
      <c r="AI203" s="114"/>
      <c r="AJ203" s="114"/>
      <c r="AK203" s="114"/>
      <c r="AL203" s="114"/>
      <c r="AX203" s="78"/>
      <c r="AY203" s="12"/>
    </row>
    <row r="204" spans="2:51" x14ac:dyDescent="0.25">
      <c r="B204" s="15"/>
      <c r="C204" s="23"/>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X204" s="78"/>
      <c r="AY204" s="12"/>
    </row>
    <row r="205" spans="2:51" x14ac:dyDescent="0.25">
      <c r="B205" s="15"/>
      <c r="C205" s="23"/>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X205" s="78"/>
      <c r="AY205" s="12"/>
    </row>
    <row r="206" spans="2:51" ht="15.75" thickBot="1" x14ac:dyDescent="0.3">
      <c r="B206" s="139"/>
      <c r="C206" s="673" t="str">
        <f>'1. Identificação Ben. Oper.'!D10&amp;"/// "&amp;'1. Identificação Ben. Oper.'!D12&amp;" /// "&amp;'1. Identificação Ben. Oper.'!D11</f>
        <v xml:space="preserve">(atribuído pelo Balcão 2020 após submissão):///  /// </v>
      </c>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30"/>
    </row>
    <row r="207" spans="2:51" x14ac:dyDescent="0.25">
      <c r="AG207" s="3"/>
      <c r="AH207" s="3"/>
      <c r="AX207" s="78"/>
    </row>
    <row r="208" spans="2:51" x14ac:dyDescent="0.25">
      <c r="AG208" s="3"/>
      <c r="AH208" s="3"/>
      <c r="AX208" s="78"/>
    </row>
    <row r="209" spans="3:50" x14ac:dyDescent="0.25">
      <c r="AX209" s="78"/>
    </row>
    <row r="210" spans="3:50" x14ac:dyDescent="0.25">
      <c r="AX210" s="78"/>
    </row>
    <row r="211" spans="3:50" x14ac:dyDescent="0.25">
      <c r="AX211" s="78"/>
    </row>
    <row r="212" spans="3:50" x14ac:dyDescent="0.25">
      <c r="AX212" s="78"/>
    </row>
    <row r="213" spans="3:50" x14ac:dyDescent="0.25">
      <c r="AX213" s="78"/>
    </row>
    <row r="214" spans="3:50" x14ac:dyDescent="0.25">
      <c r="C214" s="3"/>
      <c r="AG214" s="3"/>
      <c r="AH214" s="3"/>
      <c r="AM214" s="78"/>
    </row>
    <row r="215" spans="3:50" x14ac:dyDescent="0.25">
      <c r="C215" s="3"/>
      <c r="AG215" s="3"/>
      <c r="AH215" s="3"/>
      <c r="AM215" s="78"/>
    </row>
    <row r="216" spans="3:50" x14ac:dyDescent="0.25">
      <c r="C216" s="3"/>
      <c r="AG216" s="3"/>
      <c r="AH216" s="3"/>
      <c r="AM216" s="78"/>
    </row>
    <row r="217" spans="3:50" x14ac:dyDescent="0.25">
      <c r="C217" s="3"/>
      <c r="AG217" s="3"/>
      <c r="AH217" s="3"/>
      <c r="AM217" s="78"/>
    </row>
    <row r="218" spans="3:50" x14ac:dyDescent="0.25">
      <c r="C218" s="3"/>
      <c r="AG218" s="3"/>
      <c r="AH218" s="3"/>
      <c r="AM218" s="78"/>
    </row>
    <row r="219" spans="3:50" x14ac:dyDescent="0.25">
      <c r="C219" s="3"/>
      <c r="AG219" s="3"/>
      <c r="AH219" s="3"/>
      <c r="AM219" s="78"/>
    </row>
    <row r="220" spans="3:50" x14ac:dyDescent="0.25">
      <c r="C220" s="3"/>
      <c r="AG220" s="3"/>
      <c r="AH220" s="3"/>
      <c r="AM220" s="78"/>
    </row>
    <row r="221" spans="3:50" x14ac:dyDescent="0.25">
      <c r="C221" s="3"/>
      <c r="AG221" s="3"/>
      <c r="AH221" s="3"/>
      <c r="AM221" s="78"/>
    </row>
    <row r="222" spans="3:50" x14ac:dyDescent="0.25">
      <c r="C222" s="3"/>
      <c r="AG222" s="3"/>
      <c r="AH222" s="3"/>
      <c r="AM222" s="78"/>
    </row>
    <row r="223" spans="3:50" x14ac:dyDescent="0.25">
      <c r="C223" s="3"/>
      <c r="AG223" s="3"/>
      <c r="AH223" s="3"/>
      <c r="AM223" s="78"/>
    </row>
    <row r="224" spans="3:50" x14ac:dyDescent="0.25">
      <c r="C224" s="3"/>
      <c r="AG224" s="3"/>
      <c r="AH224" s="3"/>
      <c r="AM224" s="78"/>
    </row>
    <row r="225" spans="3:50" x14ac:dyDescent="0.25">
      <c r="C225" s="3"/>
      <c r="AG225" s="3"/>
      <c r="AH225" s="3"/>
      <c r="AM225" s="78"/>
    </row>
    <row r="226" spans="3:50" x14ac:dyDescent="0.25">
      <c r="C226" s="3"/>
      <c r="AG226" s="3"/>
      <c r="AH226" s="3"/>
      <c r="AM226" s="78"/>
    </row>
    <row r="227" spans="3:50" x14ac:dyDescent="0.25">
      <c r="C227" s="3"/>
      <c r="AG227" s="3"/>
      <c r="AH227" s="3"/>
      <c r="AM227" s="78"/>
    </row>
    <row r="228" spans="3:50" x14ac:dyDescent="0.25">
      <c r="C228" s="3"/>
      <c r="AG228" s="3"/>
      <c r="AH228" s="3"/>
      <c r="AM228" s="78"/>
    </row>
    <row r="229" spans="3:50" x14ac:dyDescent="0.25">
      <c r="C229" s="3"/>
      <c r="AG229" s="3"/>
      <c r="AH229" s="3"/>
      <c r="AM229" s="78"/>
    </row>
    <row r="230" spans="3:50" x14ac:dyDescent="0.25">
      <c r="C230" s="3"/>
      <c r="AG230" s="3"/>
      <c r="AH230" s="3"/>
      <c r="AM230" s="78"/>
    </row>
    <row r="231" spans="3:50" x14ac:dyDescent="0.25">
      <c r="C231" s="3"/>
      <c r="AG231" s="3"/>
      <c r="AH231" s="3"/>
      <c r="AM231" s="78"/>
    </row>
    <row r="232" spans="3:50" x14ac:dyDescent="0.25">
      <c r="C232" s="3"/>
      <c r="AG232" s="3"/>
      <c r="AH232" s="3"/>
      <c r="AM232" s="78"/>
    </row>
    <row r="233" spans="3:50" x14ac:dyDescent="0.25">
      <c r="C233" s="3"/>
      <c r="AG233" s="3"/>
      <c r="AH233" s="3"/>
      <c r="AM233" s="78"/>
    </row>
    <row r="234" spans="3:50" x14ac:dyDescent="0.25">
      <c r="C234" s="3"/>
      <c r="AG234" s="3"/>
      <c r="AH234" s="3"/>
      <c r="AM234" s="78"/>
    </row>
    <row r="235" spans="3:50" x14ac:dyDescent="0.25">
      <c r="C235" s="3"/>
      <c r="AG235" s="3"/>
      <c r="AH235" s="3"/>
      <c r="AX235" s="78"/>
    </row>
    <row r="236" spans="3:50" x14ac:dyDescent="0.25">
      <c r="C236" s="3"/>
      <c r="AG236" s="3"/>
      <c r="AH236" s="3"/>
      <c r="AX236" s="78"/>
    </row>
    <row r="237" spans="3:50" x14ac:dyDescent="0.25">
      <c r="C237" s="3"/>
      <c r="AG237" s="3"/>
      <c r="AH237" s="3"/>
      <c r="AX237" s="78"/>
    </row>
    <row r="238" spans="3:50" x14ac:dyDescent="0.25">
      <c r="C238" s="3"/>
      <c r="AG238" s="3"/>
      <c r="AH238" s="3"/>
      <c r="AX238" s="78"/>
    </row>
    <row r="239" spans="3:50" x14ac:dyDescent="0.25">
      <c r="C239" s="3"/>
      <c r="AG239" s="3"/>
      <c r="AH239" s="3"/>
      <c r="AX239" s="78"/>
    </row>
    <row r="240" spans="3:50" x14ac:dyDescent="0.25">
      <c r="C240" s="3"/>
      <c r="AG240" s="3"/>
      <c r="AH240" s="3"/>
      <c r="AX240" s="78"/>
    </row>
    <row r="242" spans="3:50" x14ac:dyDescent="0.25">
      <c r="C242" s="3"/>
      <c r="AG242" s="3"/>
      <c r="AH242" s="3"/>
      <c r="AX242" s="78"/>
    </row>
    <row r="244" spans="3:50" x14ac:dyDescent="0.25">
      <c r="C244" s="3"/>
      <c r="AG244" s="3"/>
      <c r="AH244" s="3"/>
      <c r="AX244" s="78"/>
    </row>
    <row r="246" spans="3:50" x14ac:dyDescent="0.25">
      <c r="C246" s="3"/>
      <c r="AG246" s="3"/>
      <c r="AH246" s="3"/>
      <c r="AX246" s="78"/>
    </row>
    <row r="248" spans="3:50" x14ac:dyDescent="0.25">
      <c r="C248" s="3"/>
      <c r="AG248" s="3"/>
      <c r="AH248" s="3"/>
      <c r="AX248" s="78"/>
    </row>
    <row r="250" spans="3:50" x14ac:dyDescent="0.25">
      <c r="C250" s="3"/>
      <c r="AG250" s="3"/>
      <c r="AH250" s="3"/>
      <c r="AX250" s="78"/>
    </row>
    <row r="252" spans="3:50" x14ac:dyDescent="0.25">
      <c r="C252" s="3"/>
      <c r="AG252" s="3"/>
      <c r="AH252" s="3"/>
      <c r="AX252" s="78"/>
    </row>
    <row r="254" spans="3:50" x14ac:dyDescent="0.25">
      <c r="C254" s="3"/>
      <c r="AG254" s="3"/>
      <c r="AH254" s="3"/>
      <c r="AX254" s="78"/>
    </row>
    <row r="255" spans="3:50" x14ac:dyDescent="0.25">
      <c r="C255" s="3"/>
      <c r="AG255" s="3"/>
      <c r="AH255" s="3"/>
      <c r="AX255" s="3">
        <v>76</v>
      </c>
    </row>
    <row r="256" spans="3:50" x14ac:dyDescent="0.25">
      <c r="C256" s="3"/>
      <c r="AG256" s="3"/>
      <c r="AH256" s="3"/>
      <c r="AX256" s="78">
        <v>77</v>
      </c>
    </row>
    <row r="257" spans="3:50" x14ac:dyDescent="0.25">
      <c r="C257" s="3"/>
      <c r="AG257" s="3"/>
      <c r="AH257" s="3"/>
      <c r="AX257" s="3">
        <v>78</v>
      </c>
    </row>
  </sheetData>
  <sheetProtection algorithmName="SHA-512" hashValue="IgwTigALeRyta+gkdSyennm0z+Qnu5yhjVJv2UkL+lC7zA5+gGaio+GPx+t0nFVs+kiiHTS6EXVm5qCZNgsWSw==" saltValue="YLPd64kwxtYgXknCsIsZqg==" spinCount="100000" sheet="1" objects="1" scenarios="1"/>
  <protectedRanges>
    <protectedRange sqref="D12:F17 K12:O17 V12:X17 Z12:AA17 AE12:AL17 D29:M48 D55:M74 D81:M100 D107:M126 D133:M152 D159:M178" name="Intervalo1"/>
  </protectedRanges>
  <mergeCells count="182">
    <mergeCell ref="AE8:AH8"/>
    <mergeCell ref="AI8:AK8"/>
    <mergeCell ref="AE9:AF9"/>
    <mergeCell ref="AG9:AH9"/>
    <mergeCell ref="Z8:AD8"/>
    <mergeCell ref="C5:E5"/>
    <mergeCell ref="C6:L6"/>
    <mergeCell ref="C7:E7"/>
    <mergeCell ref="C19:D19"/>
    <mergeCell ref="C20:D20"/>
    <mergeCell ref="C11:F11"/>
    <mergeCell ref="K8:Y8"/>
    <mergeCell ref="K9:P9"/>
    <mergeCell ref="R9:S9"/>
    <mergeCell ref="M183:AL183"/>
    <mergeCell ref="M184:AK184"/>
    <mergeCell ref="C21:D21"/>
    <mergeCell ref="H185:I185"/>
    <mergeCell ref="Q53:Q54"/>
    <mergeCell ref="K105:M105"/>
    <mergeCell ref="Q105:Q106"/>
    <mergeCell ref="K131:M131"/>
    <mergeCell ref="Q131:Q132"/>
    <mergeCell ref="K157:M157"/>
    <mergeCell ref="Q157:Q158"/>
    <mergeCell ref="K27:M27"/>
    <mergeCell ref="G27:J27"/>
    <mergeCell ref="K53:M53"/>
    <mergeCell ref="AL9:AL10"/>
    <mergeCell ref="C25:F25"/>
    <mergeCell ref="D27:D28"/>
    <mergeCell ref="E27:F28"/>
    <mergeCell ref="C27:C28"/>
    <mergeCell ref="H194:I194"/>
    <mergeCell ref="C51:F51"/>
    <mergeCell ref="C77:F77"/>
    <mergeCell ref="C53:C54"/>
    <mergeCell ref="D53:D54"/>
    <mergeCell ref="E53:F54"/>
    <mergeCell ref="C79:C80"/>
    <mergeCell ref="D79:D80"/>
    <mergeCell ref="E79:F80"/>
    <mergeCell ref="G53:J53"/>
    <mergeCell ref="E81:F81"/>
    <mergeCell ref="E82:F82"/>
    <mergeCell ref="E83:F83"/>
    <mergeCell ref="E84:F84"/>
    <mergeCell ref="E85:F85"/>
    <mergeCell ref="E91:F91"/>
    <mergeCell ref="E92:F92"/>
    <mergeCell ref="E93:F93"/>
    <mergeCell ref="E94:F94"/>
    <mergeCell ref="E95:F95"/>
    <mergeCell ref="E86:F86"/>
    <mergeCell ref="E87:F87"/>
    <mergeCell ref="E88:F88"/>
    <mergeCell ref="E89:F89"/>
    <mergeCell ref="Q27:Q28"/>
    <mergeCell ref="E34:F34"/>
    <mergeCell ref="E35:F35"/>
    <mergeCell ref="E36:F36"/>
    <mergeCell ref="E37:F37"/>
    <mergeCell ref="E38:F38"/>
    <mergeCell ref="E29:F29"/>
    <mergeCell ref="E30:F30"/>
    <mergeCell ref="E31:F31"/>
    <mergeCell ref="E32:F32"/>
    <mergeCell ref="E33:F33"/>
    <mergeCell ref="E44:F44"/>
    <mergeCell ref="E45:F45"/>
    <mergeCell ref="E46:F46"/>
    <mergeCell ref="E47:F47"/>
    <mergeCell ref="E39:F39"/>
    <mergeCell ref="E40:F40"/>
    <mergeCell ref="E41:F41"/>
    <mergeCell ref="E42:F42"/>
    <mergeCell ref="E43:F43"/>
    <mergeCell ref="Q79:Q80"/>
    <mergeCell ref="E69:F69"/>
    <mergeCell ref="E70:F70"/>
    <mergeCell ref="E71:F71"/>
    <mergeCell ref="E72:F72"/>
    <mergeCell ref="E48:F48"/>
    <mergeCell ref="E64:F64"/>
    <mergeCell ref="E65:F65"/>
    <mergeCell ref="E66:F66"/>
    <mergeCell ref="E67:F67"/>
    <mergeCell ref="E68:F68"/>
    <mergeCell ref="E59:F59"/>
    <mergeCell ref="E60:F60"/>
    <mergeCell ref="E61:F61"/>
    <mergeCell ref="E62:F62"/>
    <mergeCell ref="E63:F63"/>
    <mergeCell ref="E55:F55"/>
    <mergeCell ref="E56:F56"/>
    <mergeCell ref="E57:F57"/>
    <mergeCell ref="E58:F58"/>
    <mergeCell ref="E73:F73"/>
    <mergeCell ref="E74:F74"/>
    <mergeCell ref="G79:J79"/>
    <mergeCell ref="K79:M79"/>
    <mergeCell ref="E90:F90"/>
    <mergeCell ref="C103:F103"/>
    <mergeCell ref="C105:C106"/>
    <mergeCell ref="D105:D106"/>
    <mergeCell ref="E105:F106"/>
    <mergeCell ref="G105:J105"/>
    <mergeCell ref="E96:F96"/>
    <mergeCell ref="E97:F97"/>
    <mergeCell ref="E98:F98"/>
    <mergeCell ref="E99:F99"/>
    <mergeCell ref="E100:F100"/>
    <mergeCell ref="E112:F112"/>
    <mergeCell ref="E113:F113"/>
    <mergeCell ref="E114:F114"/>
    <mergeCell ref="E115:F115"/>
    <mergeCell ref="E116:F116"/>
    <mergeCell ref="E107:F107"/>
    <mergeCell ref="E108:F108"/>
    <mergeCell ref="E109:F109"/>
    <mergeCell ref="E110:F110"/>
    <mergeCell ref="E111:F111"/>
    <mergeCell ref="G131:J131"/>
    <mergeCell ref="E122:F122"/>
    <mergeCell ref="E123:F123"/>
    <mergeCell ref="E124:F124"/>
    <mergeCell ref="E125:F125"/>
    <mergeCell ref="E126:F126"/>
    <mergeCell ref="E117:F117"/>
    <mergeCell ref="E118:F118"/>
    <mergeCell ref="E119:F119"/>
    <mergeCell ref="E120:F120"/>
    <mergeCell ref="E121:F121"/>
    <mergeCell ref="E133:F133"/>
    <mergeCell ref="E134:F134"/>
    <mergeCell ref="E135:F135"/>
    <mergeCell ref="E136:F136"/>
    <mergeCell ref="E137:F137"/>
    <mergeCell ref="C129:F129"/>
    <mergeCell ref="C131:C132"/>
    <mergeCell ref="D131:D132"/>
    <mergeCell ref="E131:F132"/>
    <mergeCell ref="E143:F143"/>
    <mergeCell ref="E144:F144"/>
    <mergeCell ref="E145:F145"/>
    <mergeCell ref="E146:F146"/>
    <mergeCell ref="E147:F147"/>
    <mergeCell ref="E138:F138"/>
    <mergeCell ref="E139:F139"/>
    <mergeCell ref="E140:F140"/>
    <mergeCell ref="E141:F141"/>
    <mergeCell ref="E142:F142"/>
    <mergeCell ref="C155:F155"/>
    <mergeCell ref="C157:C158"/>
    <mergeCell ref="D157:D158"/>
    <mergeCell ref="E157:F158"/>
    <mergeCell ref="G157:J157"/>
    <mergeCell ref="E148:F148"/>
    <mergeCell ref="E149:F149"/>
    <mergeCell ref="E150:F150"/>
    <mergeCell ref="E151:F151"/>
    <mergeCell ref="E152:F152"/>
    <mergeCell ref="E164:F164"/>
    <mergeCell ref="E165:F165"/>
    <mergeCell ref="E166:F166"/>
    <mergeCell ref="E167:F167"/>
    <mergeCell ref="E168:F168"/>
    <mergeCell ref="E159:F159"/>
    <mergeCell ref="E160:F160"/>
    <mergeCell ref="E161:F161"/>
    <mergeCell ref="E162:F162"/>
    <mergeCell ref="E163:F163"/>
    <mergeCell ref="E174:F174"/>
    <mergeCell ref="E175:F175"/>
    <mergeCell ref="E176:F176"/>
    <mergeCell ref="E177:F177"/>
    <mergeCell ref="E178:F178"/>
    <mergeCell ref="E169:F169"/>
    <mergeCell ref="E170:F170"/>
    <mergeCell ref="E171:F171"/>
    <mergeCell ref="E172:F172"/>
    <mergeCell ref="E173:F173"/>
  </mergeCells>
  <phoneticPr fontId="90" type="noConversion"/>
  <conditionalFormatting sqref="D12:F17 K12:O17 V12:X17 Z12:AA17">
    <cfRule type="containsBlanks" dxfId="143" priority="28">
      <formula>LEN(TRIM(D12))=0</formula>
    </cfRule>
  </conditionalFormatting>
  <conditionalFormatting sqref="AE17:AL17">
    <cfRule type="containsBlanks" dxfId="142" priority="25">
      <formula>LEN(TRIM(AE17))=0</formula>
    </cfRule>
  </conditionalFormatting>
  <conditionalFormatting sqref="AE12:AH16">
    <cfRule type="containsBlanks" dxfId="141" priority="24">
      <formula>LEN(TRIM(AE12))=0</formula>
    </cfRule>
  </conditionalFormatting>
  <conditionalFormatting sqref="AI12:AJ16">
    <cfRule type="containsBlanks" dxfId="140" priority="23">
      <formula>LEN(TRIM(AI12))=0</formula>
    </cfRule>
  </conditionalFormatting>
  <conditionalFormatting sqref="AK12:AK16">
    <cfRule type="containsBlanks" dxfId="139" priority="22">
      <formula>LEN(TRIM(AK12))=0</formula>
    </cfRule>
  </conditionalFormatting>
  <conditionalFormatting sqref="AL12:AL16">
    <cfRule type="containsBlanks" dxfId="138" priority="21">
      <formula>LEN(TRIM(AL12))=0</formula>
    </cfRule>
  </conditionalFormatting>
  <conditionalFormatting sqref="D29:E48">
    <cfRule type="containsBlanks" dxfId="137" priority="18">
      <formula>LEN(TRIM(D29))=0</formula>
    </cfRule>
  </conditionalFormatting>
  <conditionalFormatting sqref="G29:J48">
    <cfRule type="containsBlanks" dxfId="136" priority="17">
      <formula>LEN(TRIM(G29))=0</formula>
    </cfRule>
  </conditionalFormatting>
  <conditionalFormatting sqref="K29:M48">
    <cfRule type="containsBlanks" dxfId="135" priority="16">
      <formula>LEN(TRIM(K29))=0</formula>
    </cfRule>
  </conditionalFormatting>
  <conditionalFormatting sqref="D55:E74">
    <cfRule type="containsBlanks" dxfId="134" priority="15">
      <formula>LEN(TRIM(D55))=0</formula>
    </cfRule>
  </conditionalFormatting>
  <conditionalFormatting sqref="G55:J74">
    <cfRule type="containsBlanks" dxfId="133" priority="14">
      <formula>LEN(TRIM(G55))=0</formula>
    </cfRule>
  </conditionalFormatting>
  <conditionalFormatting sqref="K55:M74">
    <cfRule type="containsBlanks" dxfId="132" priority="13">
      <formula>LEN(TRIM(K55))=0</formula>
    </cfRule>
  </conditionalFormatting>
  <conditionalFormatting sqref="D81:E100">
    <cfRule type="containsBlanks" dxfId="131" priority="12">
      <formula>LEN(TRIM(D81))=0</formula>
    </cfRule>
  </conditionalFormatting>
  <conditionalFormatting sqref="G81:J100">
    <cfRule type="containsBlanks" dxfId="130" priority="11">
      <formula>LEN(TRIM(G81))=0</formula>
    </cfRule>
  </conditionalFormatting>
  <conditionalFormatting sqref="K81:M100">
    <cfRule type="containsBlanks" dxfId="129" priority="10">
      <formula>LEN(TRIM(K81))=0</formula>
    </cfRule>
  </conditionalFormatting>
  <conditionalFormatting sqref="D107:E126">
    <cfRule type="containsBlanks" dxfId="128" priority="9">
      <formula>LEN(TRIM(D107))=0</formula>
    </cfRule>
  </conditionalFormatting>
  <conditionalFormatting sqref="G107:J126">
    <cfRule type="containsBlanks" dxfId="127" priority="8">
      <formula>LEN(TRIM(G107))=0</formula>
    </cfRule>
  </conditionalFormatting>
  <conditionalFormatting sqref="K107:M126">
    <cfRule type="containsBlanks" dxfId="126" priority="7">
      <formula>LEN(TRIM(K107))=0</formula>
    </cfRule>
  </conditionalFormatting>
  <conditionalFormatting sqref="D133:E152">
    <cfRule type="containsBlanks" dxfId="125" priority="6">
      <formula>LEN(TRIM(D133))=0</formula>
    </cfRule>
  </conditionalFormatting>
  <conditionalFormatting sqref="G133:J152">
    <cfRule type="containsBlanks" dxfId="124" priority="5">
      <formula>LEN(TRIM(G133))=0</formula>
    </cfRule>
  </conditionalFormatting>
  <conditionalFormatting sqref="K133:M152">
    <cfRule type="containsBlanks" dxfId="123" priority="4">
      <formula>LEN(TRIM(K133))=0</formula>
    </cfRule>
  </conditionalFormatting>
  <conditionalFormatting sqref="D159:E178">
    <cfRule type="containsBlanks" dxfId="122" priority="3">
      <formula>LEN(TRIM(D159))=0</formula>
    </cfRule>
  </conditionalFormatting>
  <conditionalFormatting sqref="G159:J178">
    <cfRule type="containsBlanks" dxfId="121" priority="2">
      <formula>LEN(TRIM(G159))=0</formula>
    </cfRule>
  </conditionalFormatting>
  <conditionalFormatting sqref="K159:M178">
    <cfRule type="containsBlanks" dxfId="120" priority="1">
      <formula>LEN(TRIM(K159))=0</formula>
    </cfRule>
  </conditionalFormatting>
  <dataValidations disablePrompts="1" count="2">
    <dataValidation type="list" allowBlank="1" showInputMessage="1" showErrorMessage="1" sqref="AH12:AH17 AF12:AF17" xr:uid="{00000000-0002-0000-0500-000000000000}">
      <formula1>"2017, 2018, 2019, 2020, 2021, 2022"</formula1>
    </dataValidation>
    <dataValidation type="list" allowBlank="1" showInputMessage="1" showErrorMessage="1" sqref="AG12:AG17 AE12:AE17" xr:uid="{00000000-0002-0000-0500-000001000000}">
      <formula1>"01, 02, 03, 04, 05, 06, 07, 08, 09, 10, 11, 12"</formula1>
    </dataValidation>
  </dataValidations>
  <hyperlinks>
    <hyperlink ref="M2" location="'0.Ajuda'!A1" display="Ajuda" xr:uid="{00000000-0004-0000-0500-000000000000}"/>
    <hyperlink ref="O2" location="Home!A1" display="Home" xr:uid="{00000000-0004-0000-0500-000001000000}"/>
    <hyperlink ref="D2" location="'5. Medidas a) iv)'!A1" display="Iluminação" xr:uid="{00000000-0004-0000-0500-000002000000}"/>
    <hyperlink ref="S2" location="'11. Resumo e Forma de Financ.'!A1" display="Resumo da Operação" xr:uid="{00000000-0004-0000-0500-000003000000}"/>
    <hyperlink ref="Q2" location="'AP.2. Quadro de Despesa'!A1" display="Quadro de Despesa" xr:uid="{00000000-0004-0000-0500-000004000000}"/>
  </hyperlinks>
  <pageMargins left="0.7" right="0.7" top="0.75" bottom="0.75" header="0.3" footer="0.3"/>
  <pageSetup paperSize="9" scale="20" fitToHeight="0" orientation="landscape"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500-000002000000}">
          <x14:formula1>
            <xm:f>'AP.8. Fatores de conversão'!$M$2:$M$3</xm:f>
          </x14:formula1>
          <xm:sqref>E12:E17</xm:sqref>
        </x14:dataValidation>
        <x14:dataValidation type="list" allowBlank="1" showInputMessage="1" showErrorMessage="1" xr:uid="{00000000-0002-0000-0500-000003000000}">
          <x14:formula1>
            <xm:f>'Folha Base'!$G$5:$G$8</xm:f>
          </x14:formula1>
          <xm:sqref>AL12:AL17</xm:sqref>
        </x14:dataValidation>
        <x14:dataValidation type="list" allowBlank="1" showInputMessage="1" showErrorMessage="1" xr:uid="{00000000-0002-0000-0500-000004000000}">
          <x14:formula1>
            <xm:f>'Folha Base'!$E$5:$E$10</xm:f>
          </x14:formula1>
          <xm:sqref>AJ12:AJ17</xm:sqref>
        </x14:dataValidation>
        <x14:dataValidation type="list" allowBlank="1" showInputMessage="1" showErrorMessage="1" xr:uid="{00000000-0002-0000-0500-000005000000}">
          <x14:formula1>
            <xm:f>'Folha Base'!$C$5:$C$16</xm:f>
          </x14:formula1>
          <xm:sqref>AI12:AI17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BD111"/>
  <sheetViews>
    <sheetView showGridLines="0" zoomScale="70" zoomScaleNormal="70" workbookViewId="0"/>
  </sheetViews>
  <sheetFormatPr defaultColWidth="9.140625" defaultRowHeight="15" x14ac:dyDescent="0.25"/>
  <cols>
    <col min="1" max="2" width="9.140625" style="3"/>
    <col min="3" max="3" width="11.5703125" style="1" customWidth="1"/>
    <col min="4" max="4" width="37.7109375" style="3" bestFit="1" customWidth="1"/>
    <col min="5" max="5" width="21.7109375" style="3" customWidth="1"/>
    <col min="6" max="6" width="62.28515625" style="3" customWidth="1"/>
    <col min="7" max="7" width="33.7109375" style="3" customWidth="1"/>
    <col min="8" max="9" width="18.140625" style="3" customWidth="1"/>
    <col min="10" max="15" width="13.5703125" style="3" customWidth="1"/>
    <col min="16" max="16" width="17" style="3" customWidth="1"/>
    <col min="17" max="23" width="13.5703125" style="3" customWidth="1"/>
    <col min="24" max="24" width="16.85546875" style="3" customWidth="1"/>
    <col min="25" max="27" width="13.5703125" style="3" customWidth="1"/>
    <col min="28" max="28" width="17" style="4" customWidth="1"/>
    <col min="29" max="31" width="13.5703125" style="4" customWidth="1"/>
    <col min="32" max="32" width="13.5703125" style="3" customWidth="1"/>
    <col min="33" max="33" width="16" style="3" customWidth="1"/>
    <col min="34" max="37" width="22.5703125" style="3" customWidth="1"/>
    <col min="38" max="41" width="12.85546875" style="3" customWidth="1"/>
    <col min="42" max="42" width="24.28515625" style="3" customWidth="1"/>
    <col min="43" max="43" width="24.28515625" style="3" hidden="1" customWidth="1"/>
    <col min="44" max="44" width="24.28515625" style="3" customWidth="1"/>
    <col min="45" max="45" width="17.85546875" style="3" customWidth="1"/>
    <col min="46" max="46" width="9.140625" style="3"/>
    <col min="47" max="47" width="11.85546875" style="3" customWidth="1"/>
    <col min="48" max="50" width="9.140625" style="3"/>
    <col min="51" max="51" width="18.5703125" style="3" customWidth="1"/>
    <col min="52" max="52" width="25.7109375" style="3" customWidth="1"/>
    <col min="53" max="56" width="18.5703125" style="3" customWidth="1"/>
    <col min="57" max="60" width="11.28515625" style="3" customWidth="1"/>
    <col min="61" max="16384" width="9.140625" style="3"/>
  </cols>
  <sheetData>
    <row r="1" spans="2:56" ht="23.25" customHeight="1" x14ac:dyDescent="0.25">
      <c r="C1" s="3"/>
    </row>
    <row r="2" spans="2:56" ht="34.5" customHeight="1" x14ac:dyDescent="0.25">
      <c r="B2" s="880"/>
      <c r="C2" s="881"/>
      <c r="D2" s="882" t="s">
        <v>560</v>
      </c>
      <c r="F2" s="770"/>
      <c r="J2" s="867" t="s">
        <v>359</v>
      </c>
      <c r="L2" s="868" t="s">
        <v>562</v>
      </c>
      <c r="N2" s="868" t="s">
        <v>535</v>
      </c>
      <c r="P2" s="868" t="s">
        <v>552</v>
      </c>
    </row>
    <row r="3" spans="2:56" ht="15.75" thickBot="1" x14ac:dyDescent="0.3">
      <c r="B3" s="634"/>
      <c r="D3" s="770"/>
      <c r="F3" s="770"/>
    </row>
    <row r="4" spans="2:56" x14ac:dyDescent="0.25">
      <c r="B4" s="56"/>
      <c r="C4" s="57"/>
      <c r="D4" s="7"/>
      <c r="E4" s="7"/>
      <c r="F4" s="7"/>
      <c r="G4" s="7"/>
      <c r="H4" s="7"/>
      <c r="I4" s="7"/>
      <c r="J4" s="7"/>
      <c r="K4" s="7"/>
      <c r="L4" s="7"/>
      <c r="M4" s="7"/>
      <c r="N4" s="7"/>
      <c r="O4" s="7"/>
      <c r="P4" s="7"/>
      <c r="Q4" s="7"/>
      <c r="R4" s="7"/>
      <c r="S4" s="7"/>
      <c r="T4" s="7"/>
      <c r="U4" s="7"/>
      <c r="V4" s="7"/>
      <c r="W4" s="7"/>
      <c r="X4" s="7"/>
      <c r="Y4" s="7"/>
      <c r="Z4" s="7"/>
      <c r="AA4" s="7"/>
      <c r="AB4" s="58"/>
      <c r="AC4" s="58"/>
      <c r="AD4" s="58"/>
      <c r="AE4" s="58"/>
      <c r="AF4" s="7"/>
      <c r="AG4" s="7"/>
      <c r="AH4" s="7"/>
      <c r="AI4" s="7"/>
      <c r="AJ4" s="7"/>
      <c r="AK4" s="7"/>
      <c r="AL4" s="7"/>
      <c r="AM4" s="7"/>
      <c r="AN4" s="7"/>
      <c r="AO4" s="7"/>
      <c r="AP4" s="7"/>
      <c r="AQ4" s="7"/>
      <c r="AR4" s="7"/>
      <c r="AS4" s="7"/>
      <c r="AT4" s="7"/>
      <c r="AU4" s="8"/>
    </row>
    <row r="5" spans="2:56" ht="21" x14ac:dyDescent="0.25">
      <c r="B5" s="15"/>
      <c r="C5" s="1624" t="s">
        <v>15</v>
      </c>
      <c r="D5" s="1624"/>
      <c r="E5" s="1624"/>
      <c r="F5" s="10"/>
      <c r="G5" s="701"/>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U5" s="12"/>
    </row>
    <row r="6" spans="2:56" ht="50.25" customHeight="1" x14ac:dyDescent="0.25">
      <c r="B6" s="15"/>
      <c r="C6" s="1625" t="s">
        <v>36</v>
      </c>
      <c r="D6" s="1625"/>
      <c r="E6" s="1625"/>
      <c r="F6" s="1625"/>
      <c r="G6" s="1625"/>
      <c r="H6" s="1625"/>
      <c r="I6" s="1625"/>
      <c r="J6" s="11"/>
      <c r="K6" s="11"/>
      <c r="L6" s="11"/>
      <c r="M6" s="11"/>
      <c r="N6" s="11"/>
      <c r="O6" s="11"/>
      <c r="P6" s="11"/>
      <c r="Q6" s="11"/>
      <c r="R6" s="11"/>
      <c r="S6" s="11"/>
      <c r="T6" s="11"/>
      <c r="U6" s="11"/>
      <c r="V6" s="11"/>
      <c r="W6" s="11"/>
      <c r="X6" s="11"/>
      <c r="Y6" s="11"/>
      <c r="Z6" s="11"/>
      <c r="AA6" s="11"/>
      <c r="AB6" s="36"/>
      <c r="AC6" s="36"/>
      <c r="AD6" s="36"/>
      <c r="AE6" s="36"/>
      <c r="AF6" s="11"/>
      <c r="AG6" s="11"/>
      <c r="AH6" s="11"/>
      <c r="AI6" s="11"/>
      <c r="AJ6" s="11"/>
      <c r="AU6" s="12"/>
    </row>
    <row r="7" spans="2:56" ht="38.25" customHeight="1" thickBot="1" x14ac:dyDescent="0.3">
      <c r="B7" s="15"/>
      <c r="C7" s="1626" t="s">
        <v>17</v>
      </c>
      <c r="D7" s="1626"/>
      <c r="E7" s="1626"/>
      <c r="F7" s="59"/>
      <c r="G7" s="702"/>
      <c r="H7" s="59"/>
      <c r="I7" s="59"/>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U7" s="12"/>
      <c r="AY7" s="11"/>
      <c r="AZ7" s="11"/>
      <c r="BA7" s="11"/>
      <c r="BB7" s="11"/>
      <c r="BC7" s="11"/>
      <c r="BD7" s="11"/>
    </row>
    <row r="8" spans="2:56" s="64" customFormat="1" ht="15.75" thickBot="1" x14ac:dyDescent="0.3">
      <c r="B8" s="60"/>
      <c r="C8" s="61"/>
      <c r="D8" s="62"/>
      <c r="E8" s="62"/>
      <c r="F8" s="62"/>
      <c r="G8" s="62"/>
      <c r="H8" s="62"/>
      <c r="I8" s="62"/>
      <c r="J8" s="1609" t="s">
        <v>651</v>
      </c>
      <c r="K8" s="1610"/>
      <c r="L8" s="1610"/>
      <c r="M8" s="1610"/>
      <c r="N8" s="1610"/>
      <c r="O8" s="1610"/>
      <c r="P8" s="1610"/>
      <c r="Q8" s="1610"/>
      <c r="R8" s="1610"/>
      <c r="S8" s="1610"/>
      <c r="T8" s="1610"/>
      <c r="U8" s="1610"/>
      <c r="V8" s="1610"/>
      <c r="W8" s="1610"/>
      <c r="X8" s="1611"/>
      <c r="Y8" s="1603" t="s">
        <v>0</v>
      </c>
      <c r="Z8" s="1604"/>
      <c r="AA8" s="1604"/>
      <c r="AB8" s="1604"/>
      <c r="AC8" s="1605"/>
      <c r="AD8" s="1594" t="s">
        <v>505</v>
      </c>
      <c r="AE8" s="1595"/>
      <c r="AF8" s="1595"/>
      <c r="AG8" s="1596"/>
      <c r="AH8" s="1600" t="s">
        <v>506</v>
      </c>
      <c r="AI8" s="1601"/>
      <c r="AJ8" s="1602"/>
      <c r="AK8" s="1120" t="s">
        <v>520</v>
      </c>
      <c r="AR8" s="62"/>
      <c r="AS8" s="166"/>
      <c r="AT8" s="166"/>
      <c r="AU8" s="140"/>
      <c r="AW8" s="62"/>
    </row>
    <row r="9" spans="2:56" s="78" customFormat="1" ht="66" customHeight="1" thickBot="1" x14ac:dyDescent="0.3">
      <c r="B9" s="65"/>
      <c r="C9" s="66"/>
      <c r="D9" s="67"/>
      <c r="E9" s="67"/>
      <c r="F9" s="67"/>
      <c r="G9" s="67"/>
      <c r="H9" s="68" t="s">
        <v>64</v>
      </c>
      <c r="I9" s="167" t="s">
        <v>299</v>
      </c>
      <c r="J9" s="1606" t="s">
        <v>95</v>
      </c>
      <c r="K9" s="1607"/>
      <c r="L9" s="1607"/>
      <c r="M9" s="1607"/>
      <c r="N9" s="1607"/>
      <c r="O9" s="1607"/>
      <c r="P9" s="71" t="s">
        <v>57</v>
      </c>
      <c r="Q9" s="1608" t="s">
        <v>2</v>
      </c>
      <c r="R9" s="1608"/>
      <c r="S9" s="1389" t="s">
        <v>650</v>
      </c>
      <c r="T9" s="72" t="s">
        <v>97</v>
      </c>
      <c r="U9" s="73" t="s">
        <v>98</v>
      </c>
      <c r="V9" s="74" t="s">
        <v>58</v>
      </c>
      <c r="W9" s="75" t="s">
        <v>102</v>
      </c>
      <c r="X9" s="76" t="s">
        <v>103</v>
      </c>
      <c r="Y9" s="157" t="s">
        <v>109</v>
      </c>
      <c r="Z9" s="432" t="s">
        <v>67</v>
      </c>
      <c r="AA9" s="154" t="s">
        <v>62</v>
      </c>
      <c r="AB9" s="424" t="s">
        <v>272</v>
      </c>
      <c r="AC9" s="156" t="s">
        <v>1</v>
      </c>
      <c r="AD9" s="1597" t="s">
        <v>451</v>
      </c>
      <c r="AE9" s="1598"/>
      <c r="AF9" s="1598" t="s">
        <v>452</v>
      </c>
      <c r="AG9" s="1599"/>
      <c r="AH9" s="1458" t="s">
        <v>645</v>
      </c>
      <c r="AI9" s="1459"/>
      <c r="AJ9" s="1133" t="s">
        <v>522</v>
      </c>
      <c r="AK9" s="1579" t="s">
        <v>681</v>
      </c>
      <c r="AL9" s="67"/>
      <c r="AO9" s="67"/>
      <c r="AP9" s="67"/>
      <c r="AQ9" s="67"/>
      <c r="AR9" s="67"/>
      <c r="AS9" s="166"/>
      <c r="AT9" s="166"/>
      <c r="AU9" s="140"/>
      <c r="AY9" s="67"/>
      <c r="AZ9" s="67"/>
      <c r="BA9" s="67"/>
      <c r="BB9" s="67"/>
      <c r="BC9" s="67"/>
      <c r="BD9" s="67"/>
    </row>
    <row r="10" spans="2:56" s="78" customFormat="1" ht="63" customHeight="1" thickBot="1" x14ac:dyDescent="0.25">
      <c r="B10" s="65"/>
      <c r="C10" s="147" t="s">
        <v>9</v>
      </c>
      <c r="D10" s="148" t="s">
        <v>10</v>
      </c>
      <c r="E10" s="149" t="s">
        <v>293</v>
      </c>
      <c r="F10" s="148" t="s">
        <v>19</v>
      </c>
      <c r="G10" s="148" t="s">
        <v>387</v>
      </c>
      <c r="H10" s="150" t="s">
        <v>104</v>
      </c>
      <c r="I10" s="148" t="s">
        <v>63</v>
      </c>
      <c r="J10" s="152" t="str">
        <f>'1. Identificação Ben. Oper.'!D44</f>
        <v>Energia Elétrica</v>
      </c>
      <c r="K10" s="153" t="str">
        <f>'1. Identificação Ben. Oper.'!E44</f>
        <v>Gás Natural</v>
      </c>
      <c r="L10" s="153" t="str">
        <f>'1. Identificação Ben. Oper.'!F44</f>
        <v/>
      </c>
      <c r="M10" s="153" t="str">
        <f>'1. Identificação Ben. Oper.'!G44</f>
        <v/>
      </c>
      <c r="N10" s="153" t="str">
        <f>'1. Identificação Ben. Oper.'!H44</f>
        <v/>
      </c>
      <c r="O10" s="153" t="s">
        <v>45</v>
      </c>
      <c r="P10" s="154" t="s">
        <v>4</v>
      </c>
      <c r="Q10" s="154" t="s">
        <v>96</v>
      </c>
      <c r="R10" s="154" t="s">
        <v>3</v>
      </c>
      <c r="S10" s="154" t="s">
        <v>5</v>
      </c>
      <c r="T10" s="154" t="s">
        <v>6</v>
      </c>
      <c r="U10" s="150" t="s">
        <v>4</v>
      </c>
      <c r="V10" s="150" t="s">
        <v>55</v>
      </c>
      <c r="W10" s="155" t="s">
        <v>101</v>
      </c>
      <c r="X10" s="156" t="s">
        <v>59</v>
      </c>
      <c r="Y10" s="148" t="s">
        <v>55</v>
      </c>
      <c r="Z10" s="158" t="s">
        <v>55</v>
      </c>
      <c r="AA10" s="154" t="s">
        <v>55</v>
      </c>
      <c r="AB10" s="154" t="s">
        <v>55</v>
      </c>
      <c r="AC10" s="156" t="s">
        <v>63</v>
      </c>
      <c r="AD10" s="1131" t="s">
        <v>453</v>
      </c>
      <c r="AE10" s="1134" t="s">
        <v>264</v>
      </c>
      <c r="AF10" s="1134" t="s">
        <v>453</v>
      </c>
      <c r="AG10" s="1133" t="s">
        <v>264</v>
      </c>
      <c r="AH10" s="1460" t="s">
        <v>643</v>
      </c>
      <c r="AI10" s="1461"/>
      <c r="AJ10" s="1137" t="s">
        <v>533</v>
      </c>
      <c r="AK10" s="1580"/>
      <c r="AL10" s="169"/>
      <c r="AO10" s="67"/>
      <c r="AP10" s="67"/>
      <c r="AQ10" s="67"/>
      <c r="AR10" s="67"/>
      <c r="AS10" s="166"/>
      <c r="AT10" s="166"/>
      <c r="AU10" s="140"/>
      <c r="AY10" s="67"/>
      <c r="AZ10" s="37"/>
      <c r="BA10" s="67"/>
      <c r="BB10" s="67"/>
      <c r="BC10" s="67"/>
      <c r="BD10" s="67"/>
    </row>
    <row r="11" spans="2:56" s="78" customFormat="1" ht="36.75" customHeight="1" x14ac:dyDescent="0.25">
      <c r="B11" s="65"/>
      <c r="C11" s="1698" t="s">
        <v>340</v>
      </c>
      <c r="D11" s="1699"/>
      <c r="E11" s="1699"/>
      <c r="F11" s="1699"/>
      <c r="G11" s="703"/>
      <c r="H11" s="159"/>
      <c r="I11" s="159"/>
      <c r="J11" s="160"/>
      <c r="K11" s="159"/>
      <c r="L11" s="159"/>
      <c r="M11" s="159"/>
      <c r="N11" s="159"/>
      <c r="O11" s="159"/>
      <c r="P11" s="159"/>
      <c r="Q11" s="159"/>
      <c r="R11" s="159"/>
      <c r="S11" s="159"/>
      <c r="T11" s="159"/>
      <c r="U11" s="159"/>
      <c r="V11" s="159"/>
      <c r="W11" s="159"/>
      <c r="X11" s="161"/>
      <c r="Y11" s="159"/>
      <c r="Z11" s="159"/>
      <c r="AA11" s="159"/>
      <c r="AB11" s="159"/>
      <c r="AC11" s="161"/>
      <c r="AD11" s="1113"/>
      <c r="AE11" s="1114"/>
      <c r="AF11" s="1115"/>
      <c r="AG11" s="1116"/>
      <c r="AH11" s="1117"/>
      <c r="AI11" s="1118"/>
      <c r="AJ11" s="1119"/>
      <c r="AK11" s="1121"/>
      <c r="AL11" s="67"/>
      <c r="AO11" s="67"/>
      <c r="AP11" s="67"/>
      <c r="AQ11" s="67"/>
      <c r="AR11" s="67"/>
      <c r="AS11" s="166"/>
      <c r="AT11" s="166"/>
      <c r="AU11" s="140"/>
      <c r="AY11" s="39"/>
      <c r="AZ11" s="37"/>
      <c r="BA11" s="67"/>
      <c r="BB11" s="67"/>
      <c r="BC11" s="67"/>
      <c r="BD11" s="67"/>
    </row>
    <row r="12" spans="2:56" ht="30" customHeight="1" x14ac:dyDescent="0.25">
      <c r="B12" s="15"/>
      <c r="C12" s="79">
        <v>1</v>
      </c>
      <c r="D12" s="279"/>
      <c r="E12" s="276"/>
      <c r="F12" s="476"/>
      <c r="G12" s="705"/>
      <c r="H12" s="357"/>
      <c r="I12" s="370"/>
      <c r="J12" s="361"/>
      <c r="K12" s="362"/>
      <c r="L12" s="362"/>
      <c r="M12" s="362"/>
      <c r="N12" s="362"/>
      <c r="O12" s="81">
        <f>+SUM(J12:N12)</f>
        <v>0</v>
      </c>
      <c r="P12" s="82">
        <f>+SUMPRODUCT('1. Identificação Ben. Oper.'!$D$50:$H$50,J12:N12)</f>
        <v>0</v>
      </c>
      <c r="Q12" s="84">
        <f>+VLOOKUP($J$10,'AP.8. Fatores de conversão'!$A$5:$I$13,3,FALSE)*J12+VLOOKUP($K$10,'AP.8. Fatores de conversão'!$A$5:$I$13,3,FALSE)*K12+VLOOKUP($L$10,'AP.8. Fatores de conversão'!$A$5:$I$13,3,FALSE)*L12+VLOOKUP($M$10,'AP.8. Fatores de conversão'!$A$5:$I$13,3,FALSE)*M12+VLOOKUP($N$10,'AP.8. Fatores de conversão'!$A$5:$I$13,3,FALSE)*N12</f>
        <v>0</v>
      </c>
      <c r="R12" s="84">
        <f>+VLOOKUP($J$10,'AP.8. Fatores de conversão'!$A$5:$I$13,6,FALSE)*J12+VLOOKUP($K$10,'AP.8. Fatores de conversão'!$A$5:$I$13,6,FALSE)*K12+VLOOKUP($L$10,'AP.8. Fatores de conversão'!$A$5:$I$13,6,FALSE)*L12+VLOOKUP($M$10,'AP.8. Fatores de conversão'!$A$5:$I$13,6,FALSE)*M12+VLOOKUP($N$10,'AP.8. Fatores de conversão'!$A$5:$I$13,6,FALSE)*N12</f>
        <v>0</v>
      </c>
      <c r="S12" s="83">
        <f>IF('1. Identificação Ben. Oper.'!$D$48=0,0,R12/'1. Identificação Ben. Oper.'!$D$48)</f>
        <v>0</v>
      </c>
      <c r="T12" s="84">
        <f>(VLOOKUP($J$10,'AP.8. Fatores de conversão'!$A$5:$I$13,9,FALSE)*J12+VLOOKUP($K$10,'AP.8. Fatores de conversão'!$A$5:$I$13,9,FALSE)*K12+VLOOKUP($L$10,'AP.8. Fatores de conversão'!$A$5:$I$13,9,FALSE)*L12+VLOOKUP($M$10,'AP.8. Fatores de conversão'!$A$5:$I$13,9,FALSE)*M12+VLOOKUP($N$10,'AP.8. Fatores de conversão'!$A$5:$I$13,9,FALSE)*N12)/1000</f>
        <v>0</v>
      </c>
      <c r="U12" s="275"/>
      <c r="V12" s="275"/>
      <c r="W12" s="365"/>
      <c r="X12" s="85">
        <f t="shared" ref="X12:X21" si="0">IF(OR(V12="",V12=0),0,IF(OR(W12="",W12=0),0,I12+1))</f>
        <v>0</v>
      </c>
      <c r="Y12" s="280"/>
      <c r="Z12" s="275"/>
      <c r="AA12" s="170">
        <f>IF(Y12="",0,Y12+Z12)</f>
        <v>0</v>
      </c>
      <c r="AB12" s="308">
        <v>0</v>
      </c>
      <c r="AC12" s="86">
        <f t="shared" ref="AC12:AC22" si="1">IF(P12=0,0,(Y12+Z12)/P12)</f>
        <v>0</v>
      </c>
      <c r="AD12" s="1289"/>
      <c r="AE12" s="1290"/>
      <c r="AF12" s="1290"/>
      <c r="AG12" s="1291"/>
      <c r="AH12" s="1456"/>
      <c r="AI12" s="1462"/>
      <c r="AJ12" s="1294"/>
      <c r="AK12" s="1295"/>
      <c r="AL12" s="1214" t="str">
        <f t="shared" ref="AL12:AL21" si="2">IF(D12="","",IF(OR(AD12="",AE12="",AF12="",AG12=""),"  P.f. preencha o período de execução da medida",""))</f>
        <v/>
      </c>
      <c r="AO12" s="11"/>
      <c r="AP12" s="11"/>
      <c r="AQ12" s="11"/>
      <c r="AR12" s="11"/>
      <c r="AS12" s="166"/>
      <c r="AT12" s="166"/>
      <c r="AU12" s="140"/>
      <c r="AY12" s="11"/>
      <c r="AZ12" s="37"/>
      <c r="BA12" s="67"/>
      <c r="BB12" s="67"/>
      <c r="BC12" s="67"/>
      <c r="BD12" s="11"/>
    </row>
    <row r="13" spans="2:56" ht="30" customHeight="1" x14ac:dyDescent="0.25">
      <c r="B13" s="15"/>
      <c r="C13" s="79">
        <v>2</v>
      </c>
      <c r="D13" s="541"/>
      <c r="E13" s="276"/>
      <c r="F13" s="541"/>
      <c r="G13" s="712"/>
      <c r="H13" s="357"/>
      <c r="I13" s="370"/>
      <c r="J13" s="361"/>
      <c r="K13" s="362"/>
      <c r="L13" s="362"/>
      <c r="M13" s="362"/>
      <c r="N13" s="362"/>
      <c r="O13" s="81">
        <f t="shared" ref="O13:O16" si="3">+SUM(J13:N13)</f>
        <v>0</v>
      </c>
      <c r="P13" s="82">
        <f>+SUMPRODUCT('1. Identificação Ben. Oper.'!$D$50:$H$50,J13:N13)</f>
        <v>0</v>
      </c>
      <c r="Q13" s="84">
        <f>+VLOOKUP($J$10,'AP.8. Fatores de conversão'!$A$5:$I$13,3,FALSE)*J13+VLOOKUP($K$10,'AP.8. Fatores de conversão'!$A$5:$I$13,3,FALSE)*K13+VLOOKUP($L$10,'AP.8. Fatores de conversão'!$A$5:$I$13,3,FALSE)*L13+VLOOKUP($M$10,'AP.8. Fatores de conversão'!$A$5:$I$13,3,FALSE)*M13+VLOOKUP($N$10,'AP.8. Fatores de conversão'!$A$5:$I$13,3,FALSE)*N13</f>
        <v>0</v>
      </c>
      <c r="R13" s="84">
        <f>+VLOOKUP($J$10,'AP.8. Fatores de conversão'!$A$5:$I$13,6,FALSE)*J13+VLOOKUP($K$10,'AP.8. Fatores de conversão'!$A$5:$I$13,6,FALSE)*K13+VLOOKUP($L$10,'AP.8. Fatores de conversão'!$A$5:$I$13,6,FALSE)*L13+VLOOKUP($M$10,'AP.8. Fatores de conversão'!$A$5:$I$13,6,FALSE)*M13+VLOOKUP($N$10,'AP.8. Fatores de conversão'!$A$5:$I$13,6,FALSE)*N13</f>
        <v>0</v>
      </c>
      <c r="S13" s="83">
        <f>IF('1. Identificação Ben. Oper.'!$D$48=0,0,R13/'1. Identificação Ben. Oper.'!$D$48)</f>
        <v>0</v>
      </c>
      <c r="T13" s="84">
        <f>(VLOOKUP($J$10,'AP.8. Fatores de conversão'!$A$5:$I$13,9,FALSE)*J13+VLOOKUP($K$10,'AP.8. Fatores de conversão'!$A$5:$I$13,9,FALSE)*K13+VLOOKUP($L$10,'AP.8. Fatores de conversão'!$A$5:$I$13,9,FALSE)*L13+VLOOKUP($M$10,'AP.8. Fatores de conversão'!$A$5:$I$13,9,FALSE)*M13+VLOOKUP($N$10,'AP.8. Fatores de conversão'!$A$5:$I$13,9,FALSE)*N13)/1000</f>
        <v>0</v>
      </c>
      <c r="U13" s="275"/>
      <c r="V13" s="275"/>
      <c r="W13" s="365"/>
      <c r="X13" s="85">
        <f t="shared" si="0"/>
        <v>0</v>
      </c>
      <c r="Y13" s="280"/>
      <c r="Z13" s="275"/>
      <c r="AA13" s="170">
        <f t="shared" ref="AA13:AA20" si="4">IF(Y13="",0,Y13+Z13)</f>
        <v>0</v>
      </c>
      <c r="AB13" s="308">
        <v>0</v>
      </c>
      <c r="AC13" s="86">
        <f t="shared" si="1"/>
        <v>0</v>
      </c>
      <c r="AD13" s="1289"/>
      <c r="AE13" s="1290"/>
      <c r="AF13" s="1290"/>
      <c r="AG13" s="1291"/>
      <c r="AH13" s="1456"/>
      <c r="AI13" s="1462"/>
      <c r="AJ13" s="1294"/>
      <c r="AK13" s="1295"/>
      <c r="AL13" s="1214" t="str">
        <f t="shared" si="2"/>
        <v/>
      </c>
      <c r="AO13" s="11"/>
      <c r="AP13" s="11"/>
      <c r="AQ13" s="11"/>
      <c r="AR13" s="11"/>
      <c r="AS13" s="166"/>
      <c r="AT13" s="166"/>
      <c r="AU13" s="140"/>
      <c r="AY13" s="11"/>
      <c r="AZ13" s="37"/>
      <c r="BA13" s="67"/>
      <c r="BB13" s="67"/>
      <c r="BC13" s="67"/>
      <c r="BD13" s="11"/>
    </row>
    <row r="14" spans="2:56" ht="30" customHeight="1" x14ac:dyDescent="0.25">
      <c r="B14" s="15"/>
      <c r="C14" s="79">
        <v>3</v>
      </c>
      <c r="D14" s="279"/>
      <c r="E14" s="276"/>
      <c r="F14" s="476"/>
      <c r="G14" s="705"/>
      <c r="H14" s="357"/>
      <c r="I14" s="370"/>
      <c r="J14" s="361"/>
      <c r="K14" s="362"/>
      <c r="L14" s="362"/>
      <c r="M14" s="362"/>
      <c r="N14" s="362"/>
      <c r="O14" s="81">
        <f t="shared" si="3"/>
        <v>0</v>
      </c>
      <c r="P14" s="82">
        <f>+SUMPRODUCT('1. Identificação Ben. Oper.'!$D$50:$H$50,J14:N14)</f>
        <v>0</v>
      </c>
      <c r="Q14" s="84">
        <f>+VLOOKUP($J$10,'AP.8. Fatores de conversão'!$A$5:$I$13,3,FALSE)*J14+VLOOKUP($K$10,'AP.8. Fatores de conversão'!$A$5:$I$13,3,FALSE)*K14+VLOOKUP($L$10,'AP.8. Fatores de conversão'!$A$5:$I$13,3,FALSE)*L14+VLOOKUP($M$10,'AP.8. Fatores de conversão'!$A$5:$I$13,3,FALSE)*M14+VLOOKUP($N$10,'AP.8. Fatores de conversão'!$A$5:$I$13,3,FALSE)*N14</f>
        <v>0</v>
      </c>
      <c r="R14" s="84">
        <f>+VLOOKUP($J$10,'AP.8. Fatores de conversão'!$A$5:$I$13,6,FALSE)*J14+VLOOKUP($K$10,'AP.8. Fatores de conversão'!$A$5:$I$13,6,FALSE)*K14+VLOOKUP($L$10,'AP.8. Fatores de conversão'!$A$5:$I$13,6,FALSE)*L14+VLOOKUP($M$10,'AP.8. Fatores de conversão'!$A$5:$I$13,6,FALSE)*M14+VLOOKUP($N$10,'AP.8. Fatores de conversão'!$A$5:$I$13,6,FALSE)*N14</f>
        <v>0</v>
      </c>
      <c r="S14" s="83">
        <f>IF('1. Identificação Ben. Oper.'!$D$48=0,0,R14/'1. Identificação Ben. Oper.'!$D$48)</f>
        <v>0</v>
      </c>
      <c r="T14" s="84">
        <f>(VLOOKUP($J$10,'AP.8. Fatores de conversão'!$A$5:$I$13,9,FALSE)*J14+VLOOKUP($K$10,'AP.8. Fatores de conversão'!$A$5:$I$13,9,FALSE)*K14+VLOOKUP($L$10,'AP.8. Fatores de conversão'!$A$5:$I$13,9,FALSE)*L14+VLOOKUP($M$10,'AP.8. Fatores de conversão'!$A$5:$I$13,9,FALSE)*M14+VLOOKUP($N$10,'AP.8. Fatores de conversão'!$A$5:$I$13,9,FALSE)*N14)/1000</f>
        <v>0</v>
      </c>
      <c r="U14" s="275"/>
      <c r="V14" s="275"/>
      <c r="W14" s="365"/>
      <c r="X14" s="85">
        <f t="shared" si="0"/>
        <v>0</v>
      </c>
      <c r="Y14" s="280"/>
      <c r="Z14" s="275"/>
      <c r="AA14" s="170">
        <f t="shared" si="4"/>
        <v>0</v>
      </c>
      <c r="AB14" s="308">
        <v>0</v>
      </c>
      <c r="AC14" s="86">
        <f t="shared" si="1"/>
        <v>0</v>
      </c>
      <c r="AD14" s="1289"/>
      <c r="AE14" s="1290"/>
      <c r="AF14" s="1290"/>
      <c r="AG14" s="1291"/>
      <c r="AH14" s="1456"/>
      <c r="AI14" s="1462"/>
      <c r="AJ14" s="1294"/>
      <c r="AK14" s="1295"/>
      <c r="AL14" s="1214" t="str">
        <f t="shared" si="2"/>
        <v/>
      </c>
      <c r="AO14" s="11"/>
      <c r="AP14" s="11"/>
      <c r="AQ14" s="11"/>
      <c r="AR14" s="11"/>
      <c r="AS14" s="166"/>
      <c r="AT14" s="166"/>
      <c r="AU14" s="140"/>
      <c r="AY14" s="11"/>
      <c r="AZ14" s="37"/>
      <c r="BA14" s="67"/>
      <c r="BB14" s="67"/>
      <c r="BC14" s="67"/>
      <c r="BD14" s="11"/>
    </row>
    <row r="15" spans="2:56" ht="30" customHeight="1" x14ac:dyDescent="0.25">
      <c r="B15" s="15"/>
      <c r="C15" s="79">
        <v>4</v>
      </c>
      <c r="D15" s="279"/>
      <c r="E15" s="276"/>
      <c r="F15" s="476"/>
      <c r="G15" s="705"/>
      <c r="H15" s="357"/>
      <c r="I15" s="370"/>
      <c r="J15" s="361"/>
      <c r="K15" s="362"/>
      <c r="L15" s="362"/>
      <c r="M15" s="362"/>
      <c r="N15" s="362"/>
      <c r="O15" s="81">
        <f t="shared" si="3"/>
        <v>0</v>
      </c>
      <c r="P15" s="82">
        <f>+SUMPRODUCT('1. Identificação Ben. Oper.'!$D$50:$H$50,J15:N15)</f>
        <v>0</v>
      </c>
      <c r="Q15" s="84">
        <f>+VLOOKUP($J$10,'AP.8. Fatores de conversão'!$A$5:$I$13,3,FALSE)*J15+VLOOKUP($K$10,'AP.8. Fatores de conversão'!$A$5:$I$13,3,FALSE)*K15+VLOOKUP($L$10,'AP.8. Fatores de conversão'!$A$5:$I$13,3,FALSE)*L15+VLOOKUP($M$10,'AP.8. Fatores de conversão'!$A$5:$I$13,3,FALSE)*M15+VLOOKUP($N$10,'AP.8. Fatores de conversão'!$A$5:$I$13,3,FALSE)*N15</f>
        <v>0</v>
      </c>
      <c r="R15" s="84">
        <f>+VLOOKUP($J$10,'AP.8. Fatores de conversão'!$A$5:$I$13,6,FALSE)*J15+VLOOKUP($K$10,'AP.8. Fatores de conversão'!$A$5:$I$13,6,FALSE)*K15+VLOOKUP($L$10,'AP.8. Fatores de conversão'!$A$5:$I$13,6,FALSE)*L15+VLOOKUP($M$10,'AP.8. Fatores de conversão'!$A$5:$I$13,6,FALSE)*M15+VLOOKUP($N$10,'AP.8. Fatores de conversão'!$A$5:$I$13,6,FALSE)*N15</f>
        <v>0</v>
      </c>
      <c r="S15" s="83">
        <f>IF('1. Identificação Ben. Oper.'!$D$48=0,0,R15/'1. Identificação Ben. Oper.'!$D$48)</f>
        <v>0</v>
      </c>
      <c r="T15" s="84">
        <f>(VLOOKUP($J$10,'AP.8. Fatores de conversão'!$A$5:$I$13,9,FALSE)*J15+VLOOKUP($K$10,'AP.8. Fatores de conversão'!$A$5:$I$13,9,FALSE)*K15+VLOOKUP($L$10,'AP.8. Fatores de conversão'!$A$5:$I$13,9,FALSE)*L15+VLOOKUP($M$10,'AP.8. Fatores de conversão'!$A$5:$I$13,9,FALSE)*M15+VLOOKUP($N$10,'AP.8. Fatores de conversão'!$A$5:$I$13,9,FALSE)*N15)/1000</f>
        <v>0</v>
      </c>
      <c r="U15" s="275"/>
      <c r="V15" s="275"/>
      <c r="W15" s="365"/>
      <c r="X15" s="85">
        <f t="shared" si="0"/>
        <v>0</v>
      </c>
      <c r="Y15" s="280"/>
      <c r="Z15" s="275"/>
      <c r="AA15" s="170">
        <f t="shared" si="4"/>
        <v>0</v>
      </c>
      <c r="AB15" s="308">
        <v>0</v>
      </c>
      <c r="AC15" s="86">
        <f t="shared" si="1"/>
        <v>0</v>
      </c>
      <c r="AD15" s="1289"/>
      <c r="AE15" s="1290"/>
      <c r="AF15" s="1290"/>
      <c r="AG15" s="1291"/>
      <c r="AH15" s="1456"/>
      <c r="AI15" s="1462"/>
      <c r="AJ15" s="1294"/>
      <c r="AK15" s="1295"/>
      <c r="AL15" s="1214" t="str">
        <f t="shared" si="2"/>
        <v/>
      </c>
      <c r="AO15" s="11"/>
      <c r="AP15" s="11"/>
      <c r="AQ15" s="11"/>
      <c r="AR15" s="11"/>
      <c r="AS15" s="166"/>
      <c r="AT15" s="166"/>
      <c r="AU15" s="140"/>
      <c r="AY15" s="11"/>
      <c r="AZ15" s="87"/>
      <c r="BA15" s="67"/>
      <c r="BB15" s="67"/>
      <c r="BC15" s="67"/>
      <c r="BD15" s="11"/>
    </row>
    <row r="16" spans="2:56" ht="30" customHeight="1" x14ac:dyDescent="0.25">
      <c r="B16" s="15"/>
      <c r="C16" s="79">
        <v>5</v>
      </c>
      <c r="D16" s="279"/>
      <c r="E16" s="276"/>
      <c r="F16" s="476"/>
      <c r="G16" s="705"/>
      <c r="H16" s="357"/>
      <c r="I16" s="370"/>
      <c r="J16" s="361"/>
      <c r="K16" s="362"/>
      <c r="L16" s="362"/>
      <c r="M16" s="362"/>
      <c r="N16" s="362"/>
      <c r="O16" s="81">
        <f t="shared" si="3"/>
        <v>0</v>
      </c>
      <c r="P16" s="82">
        <f>+SUMPRODUCT('1. Identificação Ben. Oper.'!$D$50:$H$50,J16:N16)</f>
        <v>0</v>
      </c>
      <c r="Q16" s="84">
        <f>+VLOOKUP($J$10,'AP.8. Fatores de conversão'!$A$5:$I$13,3,FALSE)*J16+VLOOKUP($K$10,'AP.8. Fatores de conversão'!$A$5:$I$13,3,FALSE)*K16+VLOOKUP($L$10,'AP.8. Fatores de conversão'!$A$5:$I$13,3,FALSE)*L16+VLOOKUP($M$10,'AP.8. Fatores de conversão'!$A$5:$I$13,3,FALSE)*M16+VLOOKUP($N$10,'AP.8. Fatores de conversão'!$A$5:$I$13,3,FALSE)*N16</f>
        <v>0</v>
      </c>
      <c r="R16" s="84">
        <f>+VLOOKUP($J$10,'AP.8. Fatores de conversão'!$A$5:$I$13,6,FALSE)*J16+VLOOKUP($K$10,'AP.8. Fatores de conversão'!$A$5:$I$13,6,FALSE)*K16+VLOOKUP($L$10,'AP.8. Fatores de conversão'!$A$5:$I$13,6,FALSE)*L16+VLOOKUP($M$10,'AP.8. Fatores de conversão'!$A$5:$I$13,6,FALSE)*M16+VLOOKUP($N$10,'AP.8. Fatores de conversão'!$A$5:$I$13,6,FALSE)*N16</f>
        <v>0</v>
      </c>
      <c r="S16" s="83">
        <f>IF('1. Identificação Ben. Oper.'!$D$48=0,0,R16/'1. Identificação Ben. Oper.'!$D$48)</f>
        <v>0</v>
      </c>
      <c r="T16" s="84">
        <f>(VLOOKUP($J$10,'AP.8. Fatores de conversão'!$A$5:$I$13,9,FALSE)*J16+VLOOKUP($K$10,'AP.8. Fatores de conversão'!$A$5:$I$13,9,FALSE)*K16+VLOOKUP($L$10,'AP.8. Fatores de conversão'!$A$5:$I$13,9,FALSE)*L16+VLOOKUP($M$10,'AP.8. Fatores de conversão'!$A$5:$I$13,9,FALSE)*M16+VLOOKUP($N$10,'AP.8. Fatores de conversão'!$A$5:$I$13,9,FALSE)*N16)/1000</f>
        <v>0</v>
      </c>
      <c r="U16" s="275"/>
      <c r="V16" s="275"/>
      <c r="W16" s="365"/>
      <c r="X16" s="85">
        <f t="shared" si="0"/>
        <v>0</v>
      </c>
      <c r="Y16" s="280"/>
      <c r="Z16" s="275"/>
      <c r="AA16" s="170">
        <f>IF(Y16="",0,Y16+Z16)</f>
        <v>0</v>
      </c>
      <c r="AB16" s="308">
        <v>0</v>
      </c>
      <c r="AC16" s="86">
        <f t="shared" si="1"/>
        <v>0</v>
      </c>
      <c r="AD16" s="1289"/>
      <c r="AE16" s="1290"/>
      <c r="AF16" s="1290"/>
      <c r="AG16" s="1291"/>
      <c r="AH16" s="1456"/>
      <c r="AI16" s="1462"/>
      <c r="AJ16" s="1294"/>
      <c r="AK16" s="1295"/>
      <c r="AL16" s="1214" t="str">
        <f t="shared" si="2"/>
        <v/>
      </c>
      <c r="AO16" s="11"/>
      <c r="AP16" s="11"/>
      <c r="AQ16" s="11"/>
      <c r="AR16" s="11"/>
      <c r="AS16" s="166"/>
      <c r="AT16" s="166"/>
      <c r="AU16" s="140"/>
      <c r="AY16" s="11"/>
      <c r="AZ16" s="87"/>
      <c r="BA16" s="67"/>
      <c r="BB16" s="67"/>
      <c r="BC16" s="67"/>
      <c r="BD16" s="11"/>
    </row>
    <row r="17" spans="2:56" ht="30" customHeight="1" x14ac:dyDescent="0.25">
      <c r="B17" s="15"/>
      <c r="C17" s="79">
        <v>6</v>
      </c>
      <c r="D17" s="279"/>
      <c r="E17" s="276"/>
      <c r="F17" s="476"/>
      <c r="G17" s="705"/>
      <c r="H17" s="357"/>
      <c r="I17" s="370"/>
      <c r="J17" s="361"/>
      <c r="K17" s="362"/>
      <c r="L17" s="362"/>
      <c r="M17" s="362"/>
      <c r="N17" s="362"/>
      <c r="O17" s="81">
        <f t="shared" ref="O17:O21" si="5">+SUM(J17:N17)</f>
        <v>0</v>
      </c>
      <c r="P17" s="82">
        <f>+SUMPRODUCT('1. Identificação Ben. Oper.'!$D$50:$H$50,J17:N17)</f>
        <v>0</v>
      </c>
      <c r="Q17" s="84">
        <f>+VLOOKUP($J$10,'AP.8. Fatores de conversão'!$A$5:$I$13,3,FALSE)*J17+VLOOKUP($K$10,'AP.8. Fatores de conversão'!$A$5:$I$13,3,FALSE)*K17+VLOOKUP($L$10,'AP.8. Fatores de conversão'!$A$5:$I$13,3,FALSE)*L17+VLOOKUP($M$10,'AP.8. Fatores de conversão'!$A$5:$I$13,3,FALSE)*M17+VLOOKUP($N$10,'AP.8. Fatores de conversão'!$A$5:$I$13,3,FALSE)*N17</f>
        <v>0</v>
      </c>
      <c r="R17" s="84">
        <f>+VLOOKUP($J$10,'AP.8. Fatores de conversão'!$A$5:$I$13,6,FALSE)*J17+VLOOKUP($K$10,'AP.8. Fatores de conversão'!$A$5:$I$13,6,FALSE)*K17+VLOOKUP($L$10,'AP.8. Fatores de conversão'!$A$5:$I$13,6,FALSE)*L17+VLOOKUP($M$10,'AP.8. Fatores de conversão'!$A$5:$I$13,6,FALSE)*M17+VLOOKUP($N$10,'AP.8. Fatores de conversão'!$A$5:$I$13,6,FALSE)*N17</f>
        <v>0</v>
      </c>
      <c r="S17" s="83">
        <f>IF('1. Identificação Ben. Oper.'!$D$48=0,0,R17/'1. Identificação Ben. Oper.'!$D$48)</f>
        <v>0</v>
      </c>
      <c r="T17" s="84">
        <f>(VLOOKUP($J$10,'AP.8. Fatores de conversão'!$A$5:$I$13,9,FALSE)*J17+VLOOKUP($K$10,'AP.8. Fatores de conversão'!$A$5:$I$13,9,FALSE)*K17+VLOOKUP($L$10,'AP.8. Fatores de conversão'!$A$5:$I$13,9,FALSE)*L17+VLOOKUP($M$10,'AP.8. Fatores de conversão'!$A$5:$I$13,9,FALSE)*M17+VLOOKUP($N$10,'AP.8. Fatores de conversão'!$A$5:$I$13,9,FALSE)*N17)/1000</f>
        <v>0</v>
      </c>
      <c r="U17" s="275"/>
      <c r="V17" s="275"/>
      <c r="W17" s="365"/>
      <c r="X17" s="85">
        <f t="shared" si="0"/>
        <v>0</v>
      </c>
      <c r="Y17" s="280"/>
      <c r="Z17" s="275"/>
      <c r="AA17" s="170">
        <f t="shared" si="4"/>
        <v>0</v>
      </c>
      <c r="AB17" s="308">
        <v>0</v>
      </c>
      <c r="AC17" s="86">
        <f t="shared" si="1"/>
        <v>0</v>
      </c>
      <c r="AD17" s="1289"/>
      <c r="AE17" s="1290"/>
      <c r="AF17" s="1290"/>
      <c r="AG17" s="1291"/>
      <c r="AH17" s="1456"/>
      <c r="AI17" s="1462"/>
      <c r="AJ17" s="1294"/>
      <c r="AK17" s="1295"/>
      <c r="AL17" s="1214" t="str">
        <f t="shared" si="2"/>
        <v/>
      </c>
      <c r="AO17" s="11"/>
      <c r="AP17" s="11"/>
      <c r="AQ17" s="11"/>
      <c r="AR17" s="11"/>
      <c r="AS17" s="166"/>
      <c r="AT17" s="166"/>
      <c r="AU17" s="140"/>
      <c r="AY17" s="11"/>
      <c r="AZ17" s="87"/>
      <c r="BA17" s="67"/>
      <c r="BB17" s="67"/>
      <c r="BC17" s="67"/>
      <c r="BD17" s="11"/>
    </row>
    <row r="18" spans="2:56" ht="30" customHeight="1" x14ac:dyDescent="0.25">
      <c r="B18" s="15"/>
      <c r="C18" s="79">
        <v>7</v>
      </c>
      <c r="D18" s="279"/>
      <c r="E18" s="276"/>
      <c r="F18" s="476"/>
      <c r="G18" s="705"/>
      <c r="H18" s="357"/>
      <c r="I18" s="370"/>
      <c r="J18" s="361"/>
      <c r="K18" s="362"/>
      <c r="L18" s="362"/>
      <c r="M18" s="362"/>
      <c r="N18" s="362"/>
      <c r="O18" s="81">
        <f t="shared" si="5"/>
        <v>0</v>
      </c>
      <c r="P18" s="82">
        <f>+SUMPRODUCT('1. Identificação Ben. Oper.'!$D$50:$H$50,J18:N18)</f>
        <v>0</v>
      </c>
      <c r="Q18" s="84">
        <f>+VLOOKUP($J$10,'AP.8. Fatores de conversão'!$A$5:$I$13,3,FALSE)*J18+VLOOKUP($K$10,'AP.8. Fatores de conversão'!$A$5:$I$13,3,FALSE)*K18+VLOOKUP($L$10,'AP.8. Fatores de conversão'!$A$5:$I$13,3,FALSE)*L18+VLOOKUP($M$10,'AP.8. Fatores de conversão'!$A$5:$I$13,3,FALSE)*M18+VLOOKUP($N$10,'AP.8. Fatores de conversão'!$A$5:$I$13,3,FALSE)*N18</f>
        <v>0</v>
      </c>
      <c r="R18" s="84">
        <f>+VLOOKUP($J$10,'AP.8. Fatores de conversão'!$A$5:$I$13,6,FALSE)*J18+VLOOKUP($K$10,'AP.8. Fatores de conversão'!$A$5:$I$13,6,FALSE)*K18+VLOOKUP($L$10,'AP.8. Fatores de conversão'!$A$5:$I$13,6,FALSE)*L18+VLOOKUP($M$10,'AP.8. Fatores de conversão'!$A$5:$I$13,6,FALSE)*M18+VLOOKUP($N$10,'AP.8. Fatores de conversão'!$A$5:$I$13,6,FALSE)*N18</f>
        <v>0</v>
      </c>
      <c r="S18" s="83">
        <f>IF('1. Identificação Ben. Oper.'!$D$48=0,0,R18/'1. Identificação Ben. Oper.'!$D$48)</f>
        <v>0</v>
      </c>
      <c r="T18" s="84">
        <f>(VLOOKUP($J$10,'AP.8. Fatores de conversão'!$A$5:$I$13,9,FALSE)*J18+VLOOKUP($K$10,'AP.8. Fatores de conversão'!$A$5:$I$13,9,FALSE)*K18+VLOOKUP($L$10,'AP.8. Fatores de conversão'!$A$5:$I$13,9,FALSE)*L18+VLOOKUP($M$10,'AP.8. Fatores de conversão'!$A$5:$I$13,9,FALSE)*M18+VLOOKUP($N$10,'AP.8. Fatores de conversão'!$A$5:$I$13,9,FALSE)*N18)/1000</f>
        <v>0</v>
      </c>
      <c r="U18" s="275"/>
      <c r="V18" s="275"/>
      <c r="W18" s="365"/>
      <c r="X18" s="85">
        <f t="shared" si="0"/>
        <v>0</v>
      </c>
      <c r="Y18" s="280"/>
      <c r="Z18" s="275"/>
      <c r="AA18" s="170">
        <f t="shared" si="4"/>
        <v>0</v>
      </c>
      <c r="AB18" s="308">
        <v>0</v>
      </c>
      <c r="AC18" s="86">
        <f t="shared" si="1"/>
        <v>0</v>
      </c>
      <c r="AD18" s="1289"/>
      <c r="AE18" s="1290"/>
      <c r="AF18" s="1290"/>
      <c r="AG18" s="1291"/>
      <c r="AH18" s="1456"/>
      <c r="AI18" s="1462"/>
      <c r="AJ18" s="1294"/>
      <c r="AK18" s="1295"/>
      <c r="AL18" s="1214" t="str">
        <f t="shared" si="2"/>
        <v/>
      </c>
      <c r="AO18" s="11"/>
      <c r="AP18" s="11"/>
      <c r="AQ18" s="11"/>
      <c r="AR18" s="11"/>
      <c r="AS18" s="166"/>
      <c r="AT18" s="166"/>
      <c r="AU18" s="140"/>
      <c r="AY18" s="11"/>
      <c r="AZ18" s="87"/>
      <c r="BA18" s="67"/>
      <c r="BB18" s="67"/>
      <c r="BC18" s="67"/>
      <c r="BD18" s="11"/>
    </row>
    <row r="19" spans="2:56" ht="30" customHeight="1" x14ac:dyDescent="0.25">
      <c r="B19" s="15"/>
      <c r="C19" s="79">
        <v>8</v>
      </c>
      <c r="D19" s="279"/>
      <c r="E19" s="276"/>
      <c r="F19" s="476"/>
      <c r="G19" s="705"/>
      <c r="H19" s="357"/>
      <c r="I19" s="370"/>
      <c r="J19" s="361"/>
      <c r="K19" s="362"/>
      <c r="L19" s="362"/>
      <c r="M19" s="362"/>
      <c r="N19" s="362"/>
      <c r="O19" s="81">
        <f t="shared" si="5"/>
        <v>0</v>
      </c>
      <c r="P19" s="82">
        <f>+SUMPRODUCT('1. Identificação Ben. Oper.'!$D$50:$H$50,J19:N19)</f>
        <v>0</v>
      </c>
      <c r="Q19" s="84">
        <f>+VLOOKUP($J$10,'AP.8. Fatores de conversão'!$A$5:$I$13,3,FALSE)*J19+VLOOKUP($K$10,'AP.8. Fatores de conversão'!$A$5:$I$13,3,FALSE)*K19+VLOOKUP($L$10,'AP.8. Fatores de conversão'!$A$5:$I$13,3,FALSE)*L19+VLOOKUP($M$10,'AP.8. Fatores de conversão'!$A$5:$I$13,3,FALSE)*M19+VLOOKUP($N$10,'AP.8. Fatores de conversão'!$A$5:$I$13,3,FALSE)*N19</f>
        <v>0</v>
      </c>
      <c r="R19" s="84">
        <f>+VLOOKUP($J$10,'AP.8. Fatores de conversão'!$A$5:$I$13,6,FALSE)*J19+VLOOKUP($K$10,'AP.8. Fatores de conversão'!$A$5:$I$13,6,FALSE)*K19+VLOOKUP($L$10,'AP.8. Fatores de conversão'!$A$5:$I$13,6,FALSE)*L19+VLOOKUP($M$10,'AP.8. Fatores de conversão'!$A$5:$I$13,6,FALSE)*M19+VLOOKUP($N$10,'AP.8. Fatores de conversão'!$A$5:$I$13,6,FALSE)*N19</f>
        <v>0</v>
      </c>
      <c r="S19" s="83">
        <f>IF('1. Identificação Ben. Oper.'!$D$48=0,0,R19/'1. Identificação Ben. Oper.'!$D$48)</f>
        <v>0</v>
      </c>
      <c r="T19" s="84">
        <f>(VLOOKUP($J$10,'AP.8. Fatores de conversão'!$A$5:$I$13,9,FALSE)*J19+VLOOKUP($K$10,'AP.8. Fatores de conversão'!$A$5:$I$13,9,FALSE)*K19+VLOOKUP($L$10,'AP.8. Fatores de conversão'!$A$5:$I$13,9,FALSE)*L19+VLOOKUP($M$10,'AP.8. Fatores de conversão'!$A$5:$I$13,9,FALSE)*M19+VLOOKUP($N$10,'AP.8. Fatores de conversão'!$A$5:$I$13,9,FALSE)*N19)/1000</f>
        <v>0</v>
      </c>
      <c r="U19" s="275"/>
      <c r="V19" s="275"/>
      <c r="W19" s="365"/>
      <c r="X19" s="85">
        <f t="shared" si="0"/>
        <v>0</v>
      </c>
      <c r="Y19" s="280"/>
      <c r="Z19" s="275"/>
      <c r="AA19" s="170">
        <f t="shared" si="4"/>
        <v>0</v>
      </c>
      <c r="AB19" s="308">
        <v>0</v>
      </c>
      <c r="AC19" s="86">
        <f t="shared" si="1"/>
        <v>0</v>
      </c>
      <c r="AD19" s="1289"/>
      <c r="AE19" s="1290"/>
      <c r="AF19" s="1290"/>
      <c r="AG19" s="1291"/>
      <c r="AH19" s="1456"/>
      <c r="AI19" s="1462"/>
      <c r="AJ19" s="1294"/>
      <c r="AK19" s="1295"/>
      <c r="AL19" s="1214" t="str">
        <f t="shared" si="2"/>
        <v/>
      </c>
      <c r="AO19" s="11"/>
      <c r="AP19" s="11"/>
      <c r="AQ19" s="11"/>
      <c r="AR19" s="11"/>
      <c r="AS19" s="166"/>
      <c r="AT19" s="166"/>
      <c r="AU19" s="140"/>
      <c r="AY19" s="11"/>
      <c r="AZ19" s="87"/>
      <c r="BA19" s="67"/>
      <c r="BB19" s="67"/>
      <c r="BC19" s="67"/>
      <c r="BD19" s="11"/>
    </row>
    <row r="20" spans="2:56" ht="30" customHeight="1" x14ac:dyDescent="0.25">
      <c r="B20" s="15"/>
      <c r="C20" s="79">
        <v>9</v>
      </c>
      <c r="D20" s="279"/>
      <c r="E20" s="276"/>
      <c r="F20" s="476"/>
      <c r="G20" s="705"/>
      <c r="H20" s="357"/>
      <c r="I20" s="370"/>
      <c r="J20" s="361"/>
      <c r="K20" s="362"/>
      <c r="L20" s="362"/>
      <c r="M20" s="362"/>
      <c r="N20" s="362"/>
      <c r="O20" s="81">
        <f t="shared" si="5"/>
        <v>0</v>
      </c>
      <c r="P20" s="82">
        <f>+SUMPRODUCT('1. Identificação Ben. Oper.'!$D$50:$H$50,J20:N20)</f>
        <v>0</v>
      </c>
      <c r="Q20" s="84">
        <f>+VLOOKUP($J$10,'AP.8. Fatores de conversão'!$A$5:$I$13,3,FALSE)*J20+VLOOKUP($K$10,'AP.8. Fatores de conversão'!$A$5:$I$13,3,FALSE)*K20+VLOOKUP($L$10,'AP.8. Fatores de conversão'!$A$5:$I$13,3,FALSE)*L20+VLOOKUP($M$10,'AP.8. Fatores de conversão'!$A$5:$I$13,3,FALSE)*M20+VLOOKUP($N$10,'AP.8. Fatores de conversão'!$A$5:$I$13,3,FALSE)*N20</f>
        <v>0</v>
      </c>
      <c r="R20" s="84">
        <f>+VLOOKUP($J$10,'AP.8. Fatores de conversão'!$A$5:$I$13,6,FALSE)*J20+VLOOKUP($K$10,'AP.8. Fatores de conversão'!$A$5:$I$13,6,FALSE)*K20+VLOOKUP($L$10,'AP.8. Fatores de conversão'!$A$5:$I$13,6,FALSE)*L20+VLOOKUP($M$10,'AP.8. Fatores de conversão'!$A$5:$I$13,6,FALSE)*M20+VLOOKUP($N$10,'AP.8. Fatores de conversão'!$A$5:$I$13,6,FALSE)*N20</f>
        <v>0</v>
      </c>
      <c r="S20" s="83">
        <f>IF('1. Identificação Ben. Oper.'!$D$48=0,0,R20/'1. Identificação Ben. Oper.'!$D$48)</f>
        <v>0</v>
      </c>
      <c r="T20" s="84">
        <f>(VLOOKUP($J$10,'AP.8. Fatores de conversão'!$A$5:$I$13,9,FALSE)*J20+VLOOKUP($K$10,'AP.8. Fatores de conversão'!$A$5:$I$13,9,FALSE)*K20+VLOOKUP($L$10,'AP.8. Fatores de conversão'!$A$5:$I$13,9,FALSE)*L20+VLOOKUP($M$10,'AP.8. Fatores de conversão'!$A$5:$I$13,9,FALSE)*M20+VLOOKUP($N$10,'AP.8. Fatores de conversão'!$A$5:$I$13,9,FALSE)*N20)/1000</f>
        <v>0</v>
      </c>
      <c r="U20" s="275"/>
      <c r="V20" s="275"/>
      <c r="W20" s="365"/>
      <c r="X20" s="85">
        <f t="shared" si="0"/>
        <v>0</v>
      </c>
      <c r="Y20" s="280"/>
      <c r="Z20" s="275"/>
      <c r="AA20" s="170">
        <f t="shared" si="4"/>
        <v>0</v>
      </c>
      <c r="AB20" s="308">
        <v>0</v>
      </c>
      <c r="AC20" s="86">
        <f t="shared" si="1"/>
        <v>0</v>
      </c>
      <c r="AD20" s="1289"/>
      <c r="AE20" s="1290"/>
      <c r="AF20" s="1290"/>
      <c r="AG20" s="1291"/>
      <c r="AH20" s="1456"/>
      <c r="AI20" s="1462"/>
      <c r="AJ20" s="1294"/>
      <c r="AK20" s="1295"/>
      <c r="AL20" s="1214" t="str">
        <f t="shared" si="2"/>
        <v/>
      </c>
      <c r="AO20" s="11"/>
      <c r="AP20" s="11"/>
      <c r="AQ20" s="11"/>
      <c r="AR20" s="11"/>
      <c r="AS20" s="166"/>
      <c r="AT20" s="166"/>
      <c r="AU20" s="140"/>
      <c r="AY20" s="11"/>
      <c r="AZ20" s="87"/>
      <c r="BA20" s="67"/>
      <c r="BB20" s="67"/>
      <c r="BC20" s="67"/>
      <c r="BD20" s="11"/>
    </row>
    <row r="21" spans="2:56" ht="30" customHeight="1" thickBot="1" x14ac:dyDescent="0.3">
      <c r="B21" s="15"/>
      <c r="C21" s="89">
        <v>10</v>
      </c>
      <c r="D21" s="281"/>
      <c r="E21" s="358"/>
      <c r="F21" s="710"/>
      <c r="G21" s="706"/>
      <c r="H21" s="360"/>
      <c r="I21" s="372"/>
      <c r="J21" s="361"/>
      <c r="K21" s="362"/>
      <c r="L21" s="362"/>
      <c r="M21" s="362"/>
      <c r="N21" s="362"/>
      <c r="O21" s="81">
        <f t="shared" si="5"/>
        <v>0</v>
      </c>
      <c r="P21" s="82">
        <f>+SUMPRODUCT('1. Identificação Ben. Oper.'!$D$50:$H$50,J21:N21)</f>
        <v>0</v>
      </c>
      <c r="Q21" s="84">
        <f>+VLOOKUP($J$10,'AP.8. Fatores de conversão'!$A$5:$I$13,3,FALSE)*J21+VLOOKUP($K$10,'AP.8. Fatores de conversão'!$A$5:$I$13,3,FALSE)*K21+VLOOKUP($L$10,'AP.8. Fatores de conversão'!$A$5:$I$13,3,FALSE)*L21+VLOOKUP($M$10,'AP.8. Fatores de conversão'!$A$5:$I$13,3,FALSE)*M21+VLOOKUP($N$10,'AP.8. Fatores de conversão'!$A$5:$I$13,3,FALSE)*N21</f>
        <v>0</v>
      </c>
      <c r="R21" s="84">
        <f>+VLOOKUP($J$10,'AP.8. Fatores de conversão'!$A$5:$I$13,6,FALSE)*J21+VLOOKUP($K$10,'AP.8. Fatores de conversão'!$A$5:$I$13,6,FALSE)*K21+VLOOKUP($L$10,'AP.8. Fatores de conversão'!$A$5:$I$13,6,FALSE)*L21+VLOOKUP($M$10,'AP.8. Fatores de conversão'!$A$5:$I$13,6,FALSE)*M21+VLOOKUP($N$10,'AP.8. Fatores de conversão'!$A$5:$I$13,6,FALSE)*N21</f>
        <v>0</v>
      </c>
      <c r="S21" s="83">
        <f>IF('1. Identificação Ben. Oper.'!$D$48=0,0,R21/'1. Identificação Ben. Oper.'!$D$48)</f>
        <v>0</v>
      </c>
      <c r="T21" s="84">
        <f>(VLOOKUP($J$10,'AP.8. Fatores de conversão'!$A$5:$I$13,9,FALSE)*J21+VLOOKUP($K$10,'AP.8. Fatores de conversão'!$A$5:$I$13,9,FALSE)*K21+VLOOKUP($L$10,'AP.8. Fatores de conversão'!$A$5:$I$13,9,FALSE)*L21+VLOOKUP($M$10,'AP.8. Fatores de conversão'!$A$5:$I$13,9,FALSE)*M21+VLOOKUP($N$10,'AP.8. Fatores de conversão'!$A$5:$I$13,9,FALSE)*N21)/1000</f>
        <v>0</v>
      </c>
      <c r="U21" s="275"/>
      <c r="V21" s="275"/>
      <c r="W21" s="365"/>
      <c r="X21" s="85">
        <f t="shared" si="0"/>
        <v>0</v>
      </c>
      <c r="Y21" s="348"/>
      <c r="Z21" s="275"/>
      <c r="AA21" s="170">
        <f>IF(Y21="",0,Y21+Z21)</f>
        <v>0</v>
      </c>
      <c r="AB21" s="308">
        <v>0</v>
      </c>
      <c r="AC21" s="86">
        <f t="shared" si="1"/>
        <v>0</v>
      </c>
      <c r="AD21" s="1310"/>
      <c r="AE21" s="1311"/>
      <c r="AF21" s="1311"/>
      <c r="AG21" s="1312"/>
      <c r="AH21" s="1457"/>
      <c r="AI21" s="1463"/>
      <c r="AJ21" s="1315"/>
      <c r="AK21" s="1316"/>
      <c r="AL21" s="1214" t="str">
        <f t="shared" si="2"/>
        <v/>
      </c>
      <c r="AO21" s="11"/>
      <c r="AP21" s="11"/>
      <c r="AQ21" s="11"/>
      <c r="AR21" s="11"/>
      <c r="AS21" s="166"/>
      <c r="AT21" s="166"/>
      <c r="AU21" s="140"/>
      <c r="AY21" s="11"/>
      <c r="AZ21" s="87"/>
      <c r="BA21" s="67"/>
      <c r="BB21" s="67"/>
      <c r="BC21" s="67"/>
      <c r="BD21" s="11"/>
    </row>
    <row r="22" spans="2:56" ht="15.75" thickBot="1" x14ac:dyDescent="0.3">
      <c r="B22" s="15"/>
      <c r="C22" s="23"/>
      <c r="D22" s="11"/>
      <c r="E22" s="11"/>
      <c r="F22" s="11"/>
      <c r="G22" s="11"/>
      <c r="H22" s="11"/>
      <c r="I22" s="11"/>
      <c r="J22" s="91">
        <f t="shared" ref="J22" si="6">SUM(J12:J21)</f>
        <v>0</v>
      </c>
      <c r="K22" s="92">
        <f t="shared" ref="K22" si="7">SUM(K12:K21)</f>
        <v>0</v>
      </c>
      <c r="L22" s="92">
        <f t="shared" ref="L22" si="8">SUM(L12:L21)</f>
        <v>0</v>
      </c>
      <c r="M22" s="92">
        <f t="shared" ref="M22" si="9">SUM(M12:M21)</f>
        <v>0</v>
      </c>
      <c r="N22" s="92">
        <f t="shared" ref="N22" si="10">SUM(N12:N21)</f>
        <v>0</v>
      </c>
      <c r="O22" s="92">
        <f t="shared" ref="O22:P22" si="11">SUM(O12:O21)</f>
        <v>0</v>
      </c>
      <c r="P22" s="298">
        <f t="shared" si="11"/>
        <v>0</v>
      </c>
      <c r="Q22" s="97">
        <f t="shared" ref="Q22" si="12">SUM(Q12:Q21)</f>
        <v>0</v>
      </c>
      <c r="R22" s="97">
        <f t="shared" ref="R22" si="13">SUM(R12:R21)</f>
        <v>0</v>
      </c>
      <c r="S22" s="171">
        <f>IF('1. Identificação Ben. Oper.'!$D$48=0,0,R22/'1. Identificação Ben. Oper.'!$D$48)</f>
        <v>0</v>
      </c>
      <c r="T22" s="97">
        <f t="shared" ref="T22" si="14">SUM(T12:T21)</f>
        <v>0</v>
      </c>
      <c r="U22" s="95">
        <f t="shared" ref="U22" si="15">SUM(U12:U21)</f>
        <v>0</v>
      </c>
      <c r="V22" s="311">
        <f t="shared" ref="V22" si="16">SUM(V12:V21)</f>
        <v>0</v>
      </c>
      <c r="W22" s="312"/>
      <c r="X22" s="310"/>
      <c r="Y22" s="295">
        <f t="shared" ref="Y22" si="17">SUM(Y12:Y21)</f>
        <v>0</v>
      </c>
      <c r="Z22" s="298">
        <f t="shared" ref="Z22" si="18">SUM(Z12:Z21)</f>
        <v>0</v>
      </c>
      <c r="AA22" s="298">
        <f t="shared" ref="AA22:AB22" si="19">SUM(AA12:AA21)</f>
        <v>0</v>
      </c>
      <c r="AB22" s="297">
        <f t="shared" si="19"/>
        <v>0</v>
      </c>
      <c r="AC22" s="296">
        <f t="shared" si="1"/>
        <v>0</v>
      </c>
      <c r="AD22" s="36"/>
      <c r="AE22" s="36"/>
      <c r="AF22" s="36"/>
      <c r="AG22" s="36"/>
      <c r="AH22" s="36"/>
      <c r="AI22" s="36"/>
      <c r="AJ22" s="36"/>
      <c r="AK22" s="36"/>
      <c r="AL22" s="36"/>
      <c r="AO22" s="11"/>
      <c r="AP22" s="11"/>
      <c r="AQ22" s="11"/>
      <c r="AR22" s="11"/>
      <c r="AS22" s="166"/>
      <c r="AT22" s="166"/>
      <c r="AU22" s="140"/>
      <c r="AY22" s="36"/>
      <c r="AZ22" s="87"/>
      <c r="BA22" s="67"/>
      <c r="BB22" s="67"/>
      <c r="BC22" s="67"/>
      <c r="BD22" s="11"/>
    </row>
    <row r="23" spans="2:56" s="1" customFormat="1" ht="15.75" thickBot="1" x14ac:dyDescent="0.3">
      <c r="B23" s="9"/>
      <c r="C23" s="23"/>
      <c r="D23" s="23"/>
      <c r="E23" s="23"/>
      <c r="F23" s="23"/>
      <c r="G23" s="23"/>
      <c r="H23" s="23"/>
      <c r="I23" s="172"/>
      <c r="J23" s="172"/>
      <c r="K23" s="172"/>
      <c r="L23" s="172"/>
      <c r="M23" s="172"/>
      <c r="N23" s="172"/>
      <c r="O23" s="172"/>
      <c r="P23" s="172"/>
      <c r="Q23" s="172"/>
      <c r="R23" s="172"/>
      <c r="S23" s="172"/>
      <c r="T23" s="172"/>
      <c r="U23" s="172"/>
      <c r="V23" s="172"/>
      <c r="W23" s="172"/>
      <c r="X23" s="1403"/>
      <c r="Y23" s="553"/>
      <c r="Z23" s="553"/>
      <c r="AA23" s="553"/>
      <c r="AB23" s="172"/>
      <c r="AC23" s="172"/>
      <c r="AD23" s="172"/>
      <c r="AE23" s="172"/>
      <c r="AF23" s="172"/>
      <c r="AG23" s="23"/>
      <c r="AH23" s="23"/>
      <c r="AU23" s="140"/>
      <c r="AX23" s="38"/>
      <c r="AY23" s="144"/>
      <c r="AZ23" s="67"/>
      <c r="BA23" s="166"/>
      <c r="BB23" s="166"/>
      <c r="BC23" s="23"/>
    </row>
    <row r="24" spans="2:56" s="1" customFormat="1" ht="30" customHeight="1" thickBot="1" x14ac:dyDescent="0.3">
      <c r="B24" s="9"/>
      <c r="C24" s="1627" t="s">
        <v>126</v>
      </c>
      <c r="D24" s="1628"/>
      <c r="E24" s="100">
        <f>Y22+Z22</f>
        <v>0</v>
      </c>
      <c r="F24" s="23"/>
      <c r="G24" s="23"/>
      <c r="H24" s="23"/>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23"/>
      <c r="AH24" s="23"/>
      <c r="AI24" s="23"/>
      <c r="AJ24" s="23"/>
      <c r="AU24" s="102"/>
      <c r="AY24" s="38"/>
      <c r="AZ24" s="144"/>
      <c r="BA24" s="166"/>
      <c r="BB24" s="166"/>
      <c r="BC24" s="67"/>
      <c r="BD24" s="23"/>
    </row>
    <row r="25" spans="2:56" ht="30" customHeight="1" thickBot="1" x14ac:dyDescent="0.3">
      <c r="B25" s="15"/>
      <c r="C25" s="1627" t="s">
        <v>341</v>
      </c>
      <c r="D25" s="1628"/>
      <c r="E25" s="100">
        <f>AA22</f>
        <v>0</v>
      </c>
      <c r="F25" s="11"/>
      <c r="G25" s="11"/>
      <c r="H25" s="11"/>
      <c r="I25" s="11"/>
      <c r="J25" s="11"/>
      <c r="K25" s="11"/>
      <c r="L25" s="11"/>
      <c r="M25" s="11"/>
      <c r="N25" s="11"/>
      <c r="O25" s="11"/>
      <c r="P25" s="11"/>
      <c r="Q25" s="11"/>
      <c r="R25" s="11"/>
      <c r="S25" s="11"/>
      <c r="T25" s="11"/>
      <c r="U25" s="11"/>
      <c r="V25" s="11"/>
      <c r="W25" s="11"/>
      <c r="X25" s="11"/>
      <c r="Y25" s="11"/>
      <c r="Z25" s="61"/>
      <c r="AA25" s="11"/>
      <c r="AB25" s="11"/>
      <c r="AC25" s="11"/>
      <c r="AD25" s="11"/>
      <c r="AE25" s="11"/>
      <c r="AF25" s="11"/>
      <c r="AG25" s="11"/>
      <c r="AH25" s="11"/>
      <c r="AI25" s="11"/>
      <c r="AJ25" s="11"/>
      <c r="AU25" s="12"/>
      <c r="AY25" s="11"/>
      <c r="AZ25" s="87"/>
      <c r="BA25" s="166"/>
      <c r="BB25" s="166"/>
      <c r="BC25" s="67"/>
      <c r="BD25" s="11"/>
    </row>
    <row r="26" spans="2:56" ht="30" customHeight="1" thickBot="1" x14ac:dyDescent="0.3">
      <c r="B26" s="15"/>
      <c r="C26" s="1627" t="s">
        <v>342</v>
      </c>
      <c r="D26" s="1628"/>
      <c r="E26" s="100">
        <f>AB22</f>
        <v>0</v>
      </c>
      <c r="F26" s="11"/>
      <c r="G26" s="11"/>
      <c r="H26" s="11"/>
      <c r="I26" s="11"/>
      <c r="J26" s="11"/>
      <c r="K26" s="11"/>
      <c r="L26" s="11"/>
      <c r="M26" s="11"/>
      <c r="N26" s="11"/>
      <c r="O26" s="11"/>
      <c r="P26" s="11"/>
      <c r="Q26" s="11"/>
      <c r="R26" s="11"/>
      <c r="S26" s="11"/>
      <c r="T26" s="11"/>
      <c r="U26" s="11"/>
      <c r="V26" s="11"/>
      <c r="W26" s="11"/>
      <c r="X26" s="11"/>
      <c r="Y26" s="11"/>
      <c r="Z26" s="61"/>
      <c r="AA26" s="11"/>
      <c r="AB26" s="11"/>
      <c r="AC26" s="11"/>
      <c r="AD26" s="11"/>
      <c r="AE26" s="11"/>
      <c r="AF26" s="11"/>
      <c r="AG26" s="11"/>
      <c r="AH26" s="11"/>
      <c r="AI26" s="11"/>
      <c r="AJ26" s="11"/>
      <c r="AU26" s="12"/>
      <c r="AY26" s="11"/>
      <c r="AZ26" s="87"/>
      <c r="BA26" s="166"/>
      <c r="BB26" s="166"/>
      <c r="BC26" s="67"/>
      <c r="BD26" s="11"/>
    </row>
    <row r="27" spans="2:56" x14ac:dyDescent="0.25">
      <c r="B27" s="15"/>
      <c r="C27" s="2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67"/>
      <c r="AJ27" s="67"/>
      <c r="AT27" s="78"/>
      <c r="AU27" s="63"/>
      <c r="AY27" s="11"/>
      <c r="AZ27" s="87"/>
      <c r="BA27" s="166"/>
      <c r="BB27" s="166"/>
      <c r="BC27" s="67"/>
      <c r="BD27" s="11"/>
    </row>
    <row r="28" spans="2:56" ht="15.75" thickBot="1" x14ac:dyDescent="0.3">
      <c r="B28" s="15"/>
      <c r="C28" s="23"/>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67"/>
      <c r="AJ28" s="67"/>
      <c r="AT28" s="78"/>
      <c r="AU28" s="63"/>
      <c r="AY28" s="11"/>
      <c r="AZ28" s="87"/>
      <c r="BA28" s="166"/>
      <c r="BB28" s="166"/>
      <c r="BC28" s="67"/>
      <c r="BD28" s="11"/>
    </row>
    <row r="29" spans="2:56" ht="56.25" customHeight="1" thickBot="1" x14ac:dyDescent="0.3">
      <c r="B29" s="15"/>
      <c r="C29" s="103" t="s">
        <v>30</v>
      </c>
      <c r="D29" s="104"/>
      <c r="E29" s="104"/>
      <c r="F29" s="104"/>
      <c r="G29" s="104"/>
      <c r="H29" s="104"/>
      <c r="I29" s="104"/>
      <c r="J29" s="1646" t="s">
        <v>119</v>
      </c>
      <c r="K29" s="1647"/>
      <c r="L29" s="1648"/>
      <c r="M29" s="1648"/>
      <c r="N29" s="1648"/>
      <c r="O29" s="1648"/>
      <c r="P29" s="1648"/>
      <c r="Q29" s="1648"/>
      <c r="R29" s="1648"/>
      <c r="S29" s="1648"/>
      <c r="T29" s="1648"/>
      <c r="U29" s="1648"/>
      <c r="V29" s="1648"/>
      <c r="W29" s="1648"/>
      <c r="X29" s="1648"/>
      <c r="Y29" s="1648"/>
      <c r="Z29" s="1648"/>
      <c r="AA29" s="1648"/>
      <c r="AB29" s="1648"/>
      <c r="AC29" s="1648"/>
      <c r="AD29" s="1648"/>
      <c r="AE29" s="1648"/>
      <c r="AF29" s="1648"/>
      <c r="AG29" s="1648"/>
      <c r="AH29" s="1648"/>
      <c r="AI29" s="1649"/>
      <c r="AJ29" s="425"/>
      <c r="AT29" s="78"/>
      <c r="AU29" s="63"/>
      <c r="AY29" s="11"/>
      <c r="AZ29" s="87"/>
      <c r="BA29" s="166"/>
      <c r="BB29" s="166"/>
      <c r="BC29" s="67"/>
      <c r="BD29" s="11"/>
    </row>
    <row r="30" spans="2:56" ht="15.75" thickBot="1" x14ac:dyDescent="0.3">
      <c r="B30" s="15"/>
      <c r="C30" s="105"/>
      <c r="D30" s="106"/>
      <c r="E30" s="106"/>
      <c r="F30" s="106"/>
      <c r="G30" s="106"/>
      <c r="H30" s="107"/>
      <c r="I30" s="106"/>
      <c r="J30" s="1667" t="s">
        <v>14</v>
      </c>
      <c r="K30" s="1668"/>
      <c r="L30" s="1668"/>
      <c r="M30" s="1668"/>
      <c r="N30" s="1668"/>
      <c r="O30" s="1668"/>
      <c r="P30" s="1668"/>
      <c r="Q30" s="1668"/>
      <c r="R30" s="1668"/>
      <c r="S30" s="1668"/>
      <c r="T30" s="1668"/>
      <c r="U30" s="1668"/>
      <c r="V30" s="1668"/>
      <c r="W30" s="1668"/>
      <c r="X30" s="1668"/>
      <c r="Y30" s="1668"/>
      <c r="Z30" s="1668"/>
      <c r="AA30" s="1668"/>
      <c r="AB30" s="1668"/>
      <c r="AC30" s="1668"/>
      <c r="AD30" s="1668"/>
      <c r="AE30" s="1668"/>
      <c r="AF30" s="1668"/>
      <c r="AG30" s="1668"/>
      <c r="AH30" s="1668"/>
      <c r="AI30" s="108"/>
      <c r="AJ30" s="117"/>
      <c r="AT30" s="78"/>
      <c r="AU30" s="63"/>
      <c r="AY30" s="11"/>
      <c r="AZ30" s="11"/>
      <c r="BA30" s="166"/>
      <c r="BB30" s="166"/>
      <c r="BC30" s="67"/>
      <c r="BD30" s="11"/>
    </row>
    <row r="31" spans="2:56" ht="28.5" customHeight="1" thickBot="1" x14ac:dyDescent="0.3">
      <c r="B31" s="15"/>
      <c r="C31" s="109" t="s">
        <v>31</v>
      </c>
      <c r="D31" s="629" t="s">
        <v>100</v>
      </c>
      <c r="E31" s="629" t="s">
        <v>99</v>
      </c>
      <c r="F31" s="629" t="s">
        <v>105</v>
      </c>
      <c r="G31" s="629"/>
      <c r="H31" s="1645" t="s">
        <v>60</v>
      </c>
      <c r="I31" s="1645"/>
      <c r="J31" s="110">
        <v>1</v>
      </c>
      <c r="K31" s="110">
        <v>2</v>
      </c>
      <c r="L31" s="110">
        <v>3</v>
      </c>
      <c r="M31" s="110">
        <v>4</v>
      </c>
      <c r="N31" s="110">
        <v>5</v>
      </c>
      <c r="O31" s="110">
        <v>6</v>
      </c>
      <c r="P31" s="110">
        <v>7</v>
      </c>
      <c r="Q31" s="110">
        <v>8</v>
      </c>
      <c r="R31" s="110">
        <v>9</v>
      </c>
      <c r="S31" s="110">
        <v>10</v>
      </c>
      <c r="T31" s="110">
        <v>11</v>
      </c>
      <c r="U31" s="110">
        <v>12</v>
      </c>
      <c r="V31" s="110">
        <v>13</v>
      </c>
      <c r="W31" s="110">
        <v>14</v>
      </c>
      <c r="X31" s="110">
        <v>15</v>
      </c>
      <c r="Y31" s="110">
        <v>16</v>
      </c>
      <c r="Z31" s="110">
        <v>17</v>
      </c>
      <c r="AA31" s="110">
        <v>18</v>
      </c>
      <c r="AB31" s="110">
        <v>19</v>
      </c>
      <c r="AC31" s="110">
        <v>20</v>
      </c>
      <c r="AD31" s="110">
        <v>21</v>
      </c>
      <c r="AE31" s="110">
        <v>22</v>
      </c>
      <c r="AF31" s="110">
        <v>23</v>
      </c>
      <c r="AG31" s="110">
        <v>24</v>
      </c>
      <c r="AH31" s="110">
        <v>25</v>
      </c>
      <c r="AI31" s="111" t="s">
        <v>32</v>
      </c>
      <c r="AJ31" s="426"/>
      <c r="AT31" s="78"/>
      <c r="AU31" s="63"/>
      <c r="AY31" s="11"/>
      <c r="AZ31" s="11"/>
      <c r="BA31" s="166"/>
      <c r="BB31" s="166"/>
      <c r="BC31" s="11"/>
      <c r="BD31" s="11"/>
    </row>
    <row r="32" spans="2:56" ht="15.75" thickBot="1" x14ac:dyDescent="0.3">
      <c r="B32" s="15"/>
      <c r="C32" s="588">
        <f t="shared" ref="C32:C41" si="20">C12</f>
        <v>1</v>
      </c>
      <c r="D32" s="589">
        <f t="shared" ref="D32:D41" si="21">P12</f>
        <v>0</v>
      </c>
      <c r="E32" s="589">
        <f t="shared" ref="E32:E41" si="22">U12</f>
        <v>0</v>
      </c>
      <c r="F32" s="589">
        <f t="shared" ref="F32:F41" si="23">V12</f>
        <v>0</v>
      </c>
      <c r="G32" s="589"/>
      <c r="H32" s="589">
        <f>IF(D32="",0,D32-E32)</f>
        <v>0</v>
      </c>
      <c r="I32" s="590"/>
      <c r="J32" s="115">
        <f t="shared" ref="J32:J41" si="24">IF($I12&gt;=25,$H32,IF(J$31&lt;=$I12,$H32,IF(J$31&lt;=($I12*($W12+1)),$H32,0)))-IF($I12="",0,IF(J$31-1&lt;=($I12*$W12),$F32,0))*IF(OR($X12=0,$X12&gt;25),0,IF(MOD(J$31,$I12)=0,1,0))</f>
        <v>0</v>
      </c>
      <c r="K32" s="115">
        <f t="shared" ref="K32:AH32" si="25">IF($I12&gt;=25,$H32,IF(K$31&lt;=$I12,$H32,IF(K$31&lt;=($I12*($W12+1)),$H32,0)))-IF($I12="",0,IF(K$31-1&lt;=($I12*$W12),$F32,0))*IF(OR($X12=0,$X12&gt;25),0,IF(MOD(K$31-1,$I12)=0,1,0))</f>
        <v>0</v>
      </c>
      <c r="L32" s="115">
        <f t="shared" si="25"/>
        <v>0</v>
      </c>
      <c r="M32" s="115">
        <f t="shared" si="25"/>
        <v>0</v>
      </c>
      <c r="N32" s="115">
        <f t="shared" si="25"/>
        <v>0</v>
      </c>
      <c r="O32" s="115">
        <f t="shared" si="25"/>
        <v>0</v>
      </c>
      <c r="P32" s="115">
        <f t="shared" si="25"/>
        <v>0</v>
      </c>
      <c r="Q32" s="115">
        <f t="shared" si="25"/>
        <v>0</v>
      </c>
      <c r="R32" s="115">
        <f t="shared" si="25"/>
        <v>0</v>
      </c>
      <c r="S32" s="115">
        <f t="shared" si="25"/>
        <v>0</v>
      </c>
      <c r="T32" s="115">
        <f t="shared" si="25"/>
        <v>0</v>
      </c>
      <c r="U32" s="115">
        <f t="shared" si="25"/>
        <v>0</v>
      </c>
      <c r="V32" s="115">
        <f t="shared" si="25"/>
        <v>0</v>
      </c>
      <c r="W32" s="115">
        <f t="shared" si="25"/>
        <v>0</v>
      </c>
      <c r="X32" s="115">
        <f t="shared" si="25"/>
        <v>0</v>
      </c>
      <c r="Y32" s="115">
        <f t="shared" si="25"/>
        <v>0</v>
      </c>
      <c r="Z32" s="115">
        <f t="shared" si="25"/>
        <v>0</v>
      </c>
      <c r="AA32" s="115">
        <f t="shared" si="25"/>
        <v>0</v>
      </c>
      <c r="AB32" s="115">
        <f t="shared" si="25"/>
        <v>0</v>
      </c>
      <c r="AC32" s="115">
        <f t="shared" si="25"/>
        <v>0</v>
      </c>
      <c r="AD32" s="115">
        <f t="shared" si="25"/>
        <v>0</v>
      </c>
      <c r="AE32" s="115">
        <f t="shared" si="25"/>
        <v>0</v>
      </c>
      <c r="AF32" s="115">
        <f t="shared" si="25"/>
        <v>0</v>
      </c>
      <c r="AG32" s="115">
        <f t="shared" si="25"/>
        <v>0</v>
      </c>
      <c r="AH32" s="115">
        <f t="shared" si="25"/>
        <v>0</v>
      </c>
      <c r="AI32" s="116">
        <f t="shared" ref="AI32:AI41" si="26">SUM(J32:AH32)</f>
        <v>0</v>
      </c>
      <c r="AJ32" s="427"/>
      <c r="AT32" s="78"/>
      <c r="AU32" s="63"/>
      <c r="BA32" s="166"/>
      <c r="BB32" s="166"/>
    </row>
    <row r="33" spans="2:54" ht="15.75" thickBot="1" x14ac:dyDescent="0.3">
      <c r="B33" s="15"/>
      <c r="C33" s="112">
        <f t="shared" si="20"/>
        <v>2</v>
      </c>
      <c r="D33" s="113">
        <f t="shared" si="21"/>
        <v>0</v>
      </c>
      <c r="E33" s="113">
        <f t="shared" si="22"/>
        <v>0</v>
      </c>
      <c r="F33" s="113">
        <f t="shared" si="23"/>
        <v>0</v>
      </c>
      <c r="G33" s="113"/>
      <c r="H33" s="113">
        <f t="shared" ref="H33:H41" si="27">IF(D33="",0,D33-E33)</f>
        <v>0</v>
      </c>
      <c r="I33" s="117"/>
      <c r="J33" s="115">
        <f t="shared" si="24"/>
        <v>0</v>
      </c>
      <c r="K33" s="115">
        <f t="shared" ref="K33:AH33" si="28">IF($I13&gt;=25,$H33,IF(K$31&lt;=$I13,$H33,IF(K$31&lt;=($I13*($W13+1)),$H33,0)))-IF($I13="",0,IF(K$31-1&lt;=($I13*$W13),$F33,0))*IF(OR($X13=0,$X13&gt;25),0,IF(MOD(K$31-1,$I13)=0,1,0))</f>
        <v>0</v>
      </c>
      <c r="L33" s="115">
        <f t="shared" si="28"/>
        <v>0</v>
      </c>
      <c r="M33" s="115">
        <f t="shared" si="28"/>
        <v>0</v>
      </c>
      <c r="N33" s="115">
        <f t="shared" si="28"/>
        <v>0</v>
      </c>
      <c r="O33" s="115">
        <f t="shared" si="28"/>
        <v>0</v>
      </c>
      <c r="P33" s="115">
        <f t="shared" si="28"/>
        <v>0</v>
      </c>
      <c r="Q33" s="115">
        <f t="shared" si="28"/>
        <v>0</v>
      </c>
      <c r="R33" s="115">
        <f t="shared" si="28"/>
        <v>0</v>
      </c>
      <c r="S33" s="115">
        <f t="shared" si="28"/>
        <v>0</v>
      </c>
      <c r="T33" s="115">
        <f t="shared" si="28"/>
        <v>0</v>
      </c>
      <c r="U33" s="115">
        <f t="shared" si="28"/>
        <v>0</v>
      </c>
      <c r="V33" s="115">
        <f t="shared" si="28"/>
        <v>0</v>
      </c>
      <c r="W33" s="115">
        <f t="shared" si="28"/>
        <v>0</v>
      </c>
      <c r="X33" s="115">
        <f t="shared" si="28"/>
        <v>0</v>
      </c>
      <c r="Y33" s="115">
        <f t="shared" si="28"/>
        <v>0</v>
      </c>
      <c r="Z33" s="115">
        <f t="shared" si="28"/>
        <v>0</v>
      </c>
      <c r="AA33" s="115">
        <f t="shared" si="28"/>
        <v>0</v>
      </c>
      <c r="AB33" s="115">
        <f t="shared" si="28"/>
        <v>0</v>
      </c>
      <c r="AC33" s="115">
        <f t="shared" si="28"/>
        <v>0</v>
      </c>
      <c r="AD33" s="115">
        <f t="shared" si="28"/>
        <v>0</v>
      </c>
      <c r="AE33" s="115">
        <f t="shared" si="28"/>
        <v>0</v>
      </c>
      <c r="AF33" s="115">
        <f t="shared" si="28"/>
        <v>0</v>
      </c>
      <c r="AG33" s="115">
        <f t="shared" si="28"/>
        <v>0</v>
      </c>
      <c r="AH33" s="115">
        <f t="shared" si="28"/>
        <v>0</v>
      </c>
      <c r="AI33" s="116">
        <f t="shared" si="26"/>
        <v>0</v>
      </c>
      <c r="AJ33" s="427"/>
      <c r="AT33" s="78"/>
      <c r="AU33" s="63"/>
      <c r="BA33" s="166"/>
      <c r="BB33" s="166"/>
    </row>
    <row r="34" spans="2:54" ht="15.75" thickBot="1" x14ac:dyDescent="0.3">
      <c r="B34" s="15"/>
      <c r="C34" s="588">
        <f t="shared" si="20"/>
        <v>3</v>
      </c>
      <c r="D34" s="589">
        <f t="shared" si="21"/>
        <v>0</v>
      </c>
      <c r="E34" s="589">
        <f t="shared" si="22"/>
        <v>0</v>
      </c>
      <c r="F34" s="589">
        <f t="shared" si="23"/>
        <v>0</v>
      </c>
      <c r="G34" s="589"/>
      <c r="H34" s="589">
        <f t="shared" si="27"/>
        <v>0</v>
      </c>
      <c r="I34" s="591"/>
      <c r="J34" s="115">
        <f t="shared" si="24"/>
        <v>0</v>
      </c>
      <c r="K34" s="115">
        <f t="shared" ref="K34:AH34" si="29">IF($I14&gt;=25,$H34,IF(K$31&lt;=$I14,$H34,IF(K$31&lt;=($I14*($W14+1)),$H34,0)))-IF($I14="",0,IF(K$31-1&lt;=($I14*$W14),$F34,0))*IF(OR($X14=0,$X14&gt;25),0,IF(MOD(K$31-1,$I14)=0,1,0))</f>
        <v>0</v>
      </c>
      <c r="L34" s="115">
        <f t="shared" si="29"/>
        <v>0</v>
      </c>
      <c r="M34" s="115">
        <f t="shared" si="29"/>
        <v>0</v>
      </c>
      <c r="N34" s="115">
        <f t="shared" si="29"/>
        <v>0</v>
      </c>
      <c r="O34" s="115">
        <f t="shared" si="29"/>
        <v>0</v>
      </c>
      <c r="P34" s="115">
        <f t="shared" si="29"/>
        <v>0</v>
      </c>
      <c r="Q34" s="115">
        <f t="shared" si="29"/>
        <v>0</v>
      </c>
      <c r="R34" s="115">
        <f t="shared" si="29"/>
        <v>0</v>
      </c>
      <c r="S34" s="115">
        <f t="shared" si="29"/>
        <v>0</v>
      </c>
      <c r="T34" s="115">
        <f t="shared" si="29"/>
        <v>0</v>
      </c>
      <c r="U34" s="115">
        <f t="shared" si="29"/>
        <v>0</v>
      </c>
      <c r="V34" s="115">
        <f t="shared" si="29"/>
        <v>0</v>
      </c>
      <c r="W34" s="115">
        <f t="shared" si="29"/>
        <v>0</v>
      </c>
      <c r="X34" s="115">
        <f t="shared" si="29"/>
        <v>0</v>
      </c>
      <c r="Y34" s="115">
        <f t="shared" si="29"/>
        <v>0</v>
      </c>
      <c r="Z34" s="115">
        <f t="shared" si="29"/>
        <v>0</v>
      </c>
      <c r="AA34" s="115">
        <f t="shared" si="29"/>
        <v>0</v>
      </c>
      <c r="AB34" s="115">
        <f t="shared" si="29"/>
        <v>0</v>
      </c>
      <c r="AC34" s="115">
        <f t="shared" si="29"/>
        <v>0</v>
      </c>
      <c r="AD34" s="115">
        <f t="shared" si="29"/>
        <v>0</v>
      </c>
      <c r="AE34" s="115">
        <f t="shared" si="29"/>
        <v>0</v>
      </c>
      <c r="AF34" s="115">
        <f t="shared" si="29"/>
        <v>0</v>
      </c>
      <c r="AG34" s="115">
        <f t="shared" si="29"/>
        <v>0</v>
      </c>
      <c r="AH34" s="115">
        <f t="shared" si="29"/>
        <v>0</v>
      </c>
      <c r="AI34" s="116">
        <f t="shared" si="26"/>
        <v>0</v>
      </c>
      <c r="AJ34" s="427"/>
      <c r="AT34" s="78"/>
      <c r="AU34" s="63"/>
      <c r="BA34" s="166"/>
      <c r="BB34" s="166"/>
    </row>
    <row r="35" spans="2:54" ht="15.75" thickBot="1" x14ac:dyDescent="0.3">
      <c r="B35" s="15"/>
      <c r="C35" s="112">
        <f t="shared" si="20"/>
        <v>4</v>
      </c>
      <c r="D35" s="113">
        <f t="shared" si="21"/>
        <v>0</v>
      </c>
      <c r="E35" s="113">
        <f t="shared" si="22"/>
        <v>0</v>
      </c>
      <c r="F35" s="113">
        <f t="shared" si="23"/>
        <v>0</v>
      </c>
      <c r="G35" s="113"/>
      <c r="H35" s="113">
        <f t="shared" si="27"/>
        <v>0</v>
      </c>
      <c r="I35" s="117"/>
      <c r="J35" s="115">
        <f t="shared" si="24"/>
        <v>0</v>
      </c>
      <c r="K35" s="115">
        <f t="shared" ref="K35:AH35" si="30">IF($I15&gt;=25,$H35,IF(K$31&lt;=$I15,$H35,IF(K$31&lt;=($I15*($W15+1)),$H35,0)))-IF($I15="",0,IF(K$31-1&lt;=($I15*$W15),$F35,0))*IF(OR($X15=0,$X15&gt;25),0,IF(MOD(K$31-1,$I15)=0,1,0))</f>
        <v>0</v>
      </c>
      <c r="L35" s="115">
        <f t="shared" si="30"/>
        <v>0</v>
      </c>
      <c r="M35" s="115">
        <f t="shared" si="30"/>
        <v>0</v>
      </c>
      <c r="N35" s="115">
        <f t="shared" si="30"/>
        <v>0</v>
      </c>
      <c r="O35" s="115">
        <f t="shared" si="30"/>
        <v>0</v>
      </c>
      <c r="P35" s="115">
        <f t="shared" si="30"/>
        <v>0</v>
      </c>
      <c r="Q35" s="115">
        <f t="shared" si="30"/>
        <v>0</v>
      </c>
      <c r="R35" s="115">
        <f t="shared" si="30"/>
        <v>0</v>
      </c>
      <c r="S35" s="115">
        <f t="shared" si="30"/>
        <v>0</v>
      </c>
      <c r="T35" s="115">
        <f t="shared" si="30"/>
        <v>0</v>
      </c>
      <c r="U35" s="115">
        <f t="shared" si="30"/>
        <v>0</v>
      </c>
      <c r="V35" s="115">
        <f t="shared" si="30"/>
        <v>0</v>
      </c>
      <c r="W35" s="115">
        <f t="shared" si="30"/>
        <v>0</v>
      </c>
      <c r="X35" s="115">
        <f t="shared" si="30"/>
        <v>0</v>
      </c>
      <c r="Y35" s="115">
        <f t="shared" si="30"/>
        <v>0</v>
      </c>
      <c r="Z35" s="115">
        <f t="shared" si="30"/>
        <v>0</v>
      </c>
      <c r="AA35" s="115">
        <f t="shared" si="30"/>
        <v>0</v>
      </c>
      <c r="AB35" s="115">
        <f t="shared" si="30"/>
        <v>0</v>
      </c>
      <c r="AC35" s="115">
        <f t="shared" si="30"/>
        <v>0</v>
      </c>
      <c r="AD35" s="115">
        <f t="shared" si="30"/>
        <v>0</v>
      </c>
      <c r="AE35" s="115">
        <f t="shared" si="30"/>
        <v>0</v>
      </c>
      <c r="AF35" s="115">
        <f t="shared" si="30"/>
        <v>0</v>
      </c>
      <c r="AG35" s="115">
        <f t="shared" si="30"/>
        <v>0</v>
      </c>
      <c r="AH35" s="115">
        <f t="shared" si="30"/>
        <v>0</v>
      </c>
      <c r="AI35" s="116">
        <f t="shared" si="26"/>
        <v>0</v>
      </c>
      <c r="AJ35" s="427"/>
      <c r="AT35" s="78"/>
      <c r="AU35" s="63"/>
      <c r="BA35" s="166"/>
      <c r="BB35" s="166"/>
    </row>
    <row r="36" spans="2:54" ht="15.75" thickBot="1" x14ac:dyDescent="0.3">
      <c r="B36" s="15"/>
      <c r="C36" s="588">
        <f t="shared" si="20"/>
        <v>5</v>
      </c>
      <c r="D36" s="589">
        <f t="shared" si="21"/>
        <v>0</v>
      </c>
      <c r="E36" s="589">
        <f t="shared" si="22"/>
        <v>0</v>
      </c>
      <c r="F36" s="589">
        <f t="shared" si="23"/>
        <v>0</v>
      </c>
      <c r="G36" s="589"/>
      <c r="H36" s="589">
        <f t="shared" si="27"/>
        <v>0</v>
      </c>
      <c r="I36" s="591"/>
      <c r="J36" s="115">
        <f t="shared" si="24"/>
        <v>0</v>
      </c>
      <c r="K36" s="115">
        <f t="shared" ref="K36:AH36" si="31">IF($I16&gt;=25,$H36,IF(K$31&lt;=$I16,$H36,IF(K$31&lt;=($I16*($W16+1)),$H36,0)))-IF($I16="",0,IF(K$31-1&lt;=($I16*$W16),$F36,0))*IF(OR($X16=0,$X16&gt;25),0,IF(MOD(K$31-1,$I16)=0,1,0))</f>
        <v>0</v>
      </c>
      <c r="L36" s="115">
        <f t="shared" si="31"/>
        <v>0</v>
      </c>
      <c r="M36" s="115">
        <f t="shared" si="31"/>
        <v>0</v>
      </c>
      <c r="N36" s="115">
        <f t="shared" si="31"/>
        <v>0</v>
      </c>
      <c r="O36" s="115">
        <f t="shared" si="31"/>
        <v>0</v>
      </c>
      <c r="P36" s="115">
        <f t="shared" si="31"/>
        <v>0</v>
      </c>
      <c r="Q36" s="115">
        <f t="shared" si="31"/>
        <v>0</v>
      </c>
      <c r="R36" s="115">
        <f t="shared" si="31"/>
        <v>0</v>
      </c>
      <c r="S36" s="115">
        <f t="shared" si="31"/>
        <v>0</v>
      </c>
      <c r="T36" s="115">
        <f t="shared" si="31"/>
        <v>0</v>
      </c>
      <c r="U36" s="115">
        <f t="shared" si="31"/>
        <v>0</v>
      </c>
      <c r="V36" s="115">
        <f t="shared" si="31"/>
        <v>0</v>
      </c>
      <c r="W36" s="115">
        <f t="shared" si="31"/>
        <v>0</v>
      </c>
      <c r="X36" s="115">
        <f t="shared" si="31"/>
        <v>0</v>
      </c>
      <c r="Y36" s="115">
        <f t="shared" si="31"/>
        <v>0</v>
      </c>
      <c r="Z36" s="115">
        <f t="shared" si="31"/>
        <v>0</v>
      </c>
      <c r="AA36" s="115">
        <f t="shared" si="31"/>
        <v>0</v>
      </c>
      <c r="AB36" s="115">
        <f t="shared" si="31"/>
        <v>0</v>
      </c>
      <c r="AC36" s="115">
        <f t="shared" si="31"/>
        <v>0</v>
      </c>
      <c r="AD36" s="115">
        <f t="shared" si="31"/>
        <v>0</v>
      </c>
      <c r="AE36" s="115">
        <f t="shared" si="31"/>
        <v>0</v>
      </c>
      <c r="AF36" s="115">
        <f t="shared" si="31"/>
        <v>0</v>
      </c>
      <c r="AG36" s="115">
        <f t="shared" si="31"/>
        <v>0</v>
      </c>
      <c r="AH36" s="115">
        <f t="shared" si="31"/>
        <v>0</v>
      </c>
      <c r="AI36" s="116">
        <f t="shared" si="26"/>
        <v>0</v>
      </c>
      <c r="AJ36" s="427"/>
      <c r="AT36" s="78"/>
      <c r="AU36" s="63"/>
      <c r="BA36" s="166"/>
      <c r="BB36" s="166"/>
    </row>
    <row r="37" spans="2:54" ht="15.75" thickBot="1" x14ac:dyDescent="0.3">
      <c r="B37" s="15"/>
      <c r="C37" s="112">
        <f t="shared" si="20"/>
        <v>6</v>
      </c>
      <c r="D37" s="113">
        <f t="shared" si="21"/>
        <v>0</v>
      </c>
      <c r="E37" s="113">
        <f t="shared" si="22"/>
        <v>0</v>
      </c>
      <c r="F37" s="113">
        <f t="shared" si="23"/>
        <v>0</v>
      </c>
      <c r="G37" s="113"/>
      <c r="H37" s="113">
        <f t="shared" si="27"/>
        <v>0</v>
      </c>
      <c r="I37" s="119"/>
      <c r="J37" s="115">
        <f t="shared" si="24"/>
        <v>0</v>
      </c>
      <c r="K37" s="115">
        <f t="shared" ref="K37:AH37" si="32">IF($I17&gt;=25,$H37,IF(K$31&lt;=$I17,$H37,IF(K$31&lt;=($I17*($W17+1)),$H37,0)))-IF($I17="",0,IF(K$31-1&lt;=($I17*$W17),$F37,0))*IF(OR($X17=0,$X17&gt;25),0,IF(MOD(K$31-1,$I17)=0,1,0))</f>
        <v>0</v>
      </c>
      <c r="L37" s="115">
        <f t="shared" si="32"/>
        <v>0</v>
      </c>
      <c r="M37" s="115">
        <f t="shared" si="32"/>
        <v>0</v>
      </c>
      <c r="N37" s="115">
        <f t="shared" si="32"/>
        <v>0</v>
      </c>
      <c r="O37" s="115">
        <f t="shared" si="32"/>
        <v>0</v>
      </c>
      <c r="P37" s="115">
        <f t="shared" si="32"/>
        <v>0</v>
      </c>
      <c r="Q37" s="115">
        <f t="shared" si="32"/>
        <v>0</v>
      </c>
      <c r="R37" s="115">
        <f t="shared" si="32"/>
        <v>0</v>
      </c>
      <c r="S37" s="115">
        <f t="shared" si="32"/>
        <v>0</v>
      </c>
      <c r="T37" s="115">
        <f t="shared" si="32"/>
        <v>0</v>
      </c>
      <c r="U37" s="115">
        <f t="shared" si="32"/>
        <v>0</v>
      </c>
      <c r="V37" s="115">
        <f t="shared" si="32"/>
        <v>0</v>
      </c>
      <c r="W37" s="115">
        <f t="shared" si="32"/>
        <v>0</v>
      </c>
      <c r="X37" s="115">
        <f t="shared" si="32"/>
        <v>0</v>
      </c>
      <c r="Y37" s="115">
        <f t="shared" si="32"/>
        <v>0</v>
      </c>
      <c r="Z37" s="115">
        <f t="shared" si="32"/>
        <v>0</v>
      </c>
      <c r="AA37" s="115">
        <f t="shared" si="32"/>
        <v>0</v>
      </c>
      <c r="AB37" s="115">
        <f t="shared" si="32"/>
        <v>0</v>
      </c>
      <c r="AC37" s="115">
        <f t="shared" si="32"/>
        <v>0</v>
      </c>
      <c r="AD37" s="115">
        <f t="shared" si="32"/>
        <v>0</v>
      </c>
      <c r="AE37" s="115">
        <f t="shared" si="32"/>
        <v>0</v>
      </c>
      <c r="AF37" s="115">
        <f t="shared" si="32"/>
        <v>0</v>
      </c>
      <c r="AG37" s="115">
        <f t="shared" si="32"/>
        <v>0</v>
      </c>
      <c r="AH37" s="115">
        <f t="shared" si="32"/>
        <v>0</v>
      </c>
      <c r="AI37" s="116">
        <f t="shared" si="26"/>
        <v>0</v>
      </c>
      <c r="AJ37" s="427"/>
      <c r="AT37" s="78"/>
      <c r="AU37" s="63"/>
      <c r="BA37" s="166"/>
      <c r="BB37" s="166"/>
    </row>
    <row r="38" spans="2:54" ht="15.75" thickBot="1" x14ac:dyDescent="0.3">
      <c r="B38" s="15"/>
      <c r="C38" s="588">
        <f t="shared" si="20"/>
        <v>7</v>
      </c>
      <c r="D38" s="589">
        <f t="shared" si="21"/>
        <v>0</v>
      </c>
      <c r="E38" s="589">
        <f t="shared" si="22"/>
        <v>0</v>
      </c>
      <c r="F38" s="589">
        <f t="shared" si="23"/>
        <v>0</v>
      </c>
      <c r="G38" s="589"/>
      <c r="H38" s="589">
        <f t="shared" si="27"/>
        <v>0</v>
      </c>
      <c r="I38" s="592"/>
      <c r="J38" s="115">
        <f t="shared" si="24"/>
        <v>0</v>
      </c>
      <c r="K38" s="115">
        <f t="shared" ref="K38:AH38" si="33">IF($I18&gt;=25,$H38,IF(K$31&lt;=$I18,$H38,IF(K$31&lt;=($I18*($W18+1)),$H38,0)))-IF($I18="",0,IF(K$31-1&lt;=($I18*$W18),$F38,0))*IF(OR($X18=0,$X18&gt;25),0,IF(MOD(K$31-1,$I18)=0,1,0))</f>
        <v>0</v>
      </c>
      <c r="L38" s="115">
        <f t="shared" si="33"/>
        <v>0</v>
      </c>
      <c r="M38" s="115">
        <f t="shared" si="33"/>
        <v>0</v>
      </c>
      <c r="N38" s="115">
        <f t="shared" si="33"/>
        <v>0</v>
      </c>
      <c r="O38" s="115">
        <f t="shared" si="33"/>
        <v>0</v>
      </c>
      <c r="P38" s="115">
        <f t="shared" si="33"/>
        <v>0</v>
      </c>
      <c r="Q38" s="115">
        <f t="shared" si="33"/>
        <v>0</v>
      </c>
      <c r="R38" s="115">
        <f t="shared" si="33"/>
        <v>0</v>
      </c>
      <c r="S38" s="115">
        <f t="shared" si="33"/>
        <v>0</v>
      </c>
      <c r="T38" s="115">
        <f t="shared" si="33"/>
        <v>0</v>
      </c>
      <c r="U38" s="115">
        <f t="shared" si="33"/>
        <v>0</v>
      </c>
      <c r="V38" s="115">
        <f t="shared" si="33"/>
        <v>0</v>
      </c>
      <c r="W38" s="115">
        <f t="shared" si="33"/>
        <v>0</v>
      </c>
      <c r="X38" s="115">
        <f t="shared" si="33"/>
        <v>0</v>
      </c>
      <c r="Y38" s="115">
        <f t="shared" si="33"/>
        <v>0</v>
      </c>
      <c r="Z38" s="115">
        <f t="shared" si="33"/>
        <v>0</v>
      </c>
      <c r="AA38" s="115">
        <f t="shared" si="33"/>
        <v>0</v>
      </c>
      <c r="AB38" s="115">
        <f t="shared" si="33"/>
        <v>0</v>
      </c>
      <c r="AC38" s="115">
        <f t="shared" si="33"/>
        <v>0</v>
      </c>
      <c r="AD38" s="115">
        <f t="shared" si="33"/>
        <v>0</v>
      </c>
      <c r="AE38" s="115">
        <f t="shared" si="33"/>
        <v>0</v>
      </c>
      <c r="AF38" s="115">
        <f t="shared" si="33"/>
        <v>0</v>
      </c>
      <c r="AG38" s="115">
        <f t="shared" si="33"/>
        <v>0</v>
      </c>
      <c r="AH38" s="115">
        <f t="shared" si="33"/>
        <v>0</v>
      </c>
      <c r="AI38" s="116">
        <f>SUM(J38:AH38)</f>
        <v>0</v>
      </c>
      <c r="AJ38" s="427"/>
      <c r="AT38" s="78"/>
      <c r="AU38" s="63"/>
      <c r="BA38" s="166"/>
      <c r="BB38" s="166"/>
    </row>
    <row r="39" spans="2:54" ht="15.75" thickBot="1" x14ac:dyDescent="0.3">
      <c r="B39" s="15"/>
      <c r="C39" s="112">
        <f t="shared" si="20"/>
        <v>8</v>
      </c>
      <c r="D39" s="113">
        <f t="shared" si="21"/>
        <v>0</v>
      </c>
      <c r="E39" s="113">
        <f t="shared" si="22"/>
        <v>0</v>
      </c>
      <c r="F39" s="113">
        <f t="shared" si="23"/>
        <v>0</v>
      </c>
      <c r="G39" s="113"/>
      <c r="H39" s="113">
        <f t="shared" si="27"/>
        <v>0</v>
      </c>
      <c r="I39" s="119"/>
      <c r="J39" s="115">
        <f t="shared" si="24"/>
        <v>0</v>
      </c>
      <c r="K39" s="115">
        <f t="shared" ref="K39:AH39" si="34">IF($I19&gt;=25,$H39,IF(K$31&lt;=$I19,$H39,IF(K$31&lt;=($I19*($W19+1)),$H39,0)))-IF($I19="",0,IF(K$31-1&lt;=($I19*$W19),$F39,0))*IF(OR($X19=0,$X19&gt;25),0,IF(MOD(K$31-1,$I19)=0,1,0))</f>
        <v>0</v>
      </c>
      <c r="L39" s="115">
        <f t="shared" si="34"/>
        <v>0</v>
      </c>
      <c r="M39" s="115">
        <f t="shared" si="34"/>
        <v>0</v>
      </c>
      <c r="N39" s="115">
        <f t="shared" si="34"/>
        <v>0</v>
      </c>
      <c r="O39" s="115">
        <f t="shared" si="34"/>
        <v>0</v>
      </c>
      <c r="P39" s="115">
        <f t="shared" si="34"/>
        <v>0</v>
      </c>
      <c r="Q39" s="115">
        <f t="shared" si="34"/>
        <v>0</v>
      </c>
      <c r="R39" s="115">
        <f t="shared" si="34"/>
        <v>0</v>
      </c>
      <c r="S39" s="115">
        <f t="shared" si="34"/>
        <v>0</v>
      </c>
      <c r="T39" s="115">
        <f t="shared" si="34"/>
        <v>0</v>
      </c>
      <c r="U39" s="115">
        <f t="shared" si="34"/>
        <v>0</v>
      </c>
      <c r="V39" s="115">
        <f t="shared" si="34"/>
        <v>0</v>
      </c>
      <c r="W39" s="115">
        <f t="shared" si="34"/>
        <v>0</v>
      </c>
      <c r="X39" s="115">
        <f t="shared" si="34"/>
        <v>0</v>
      </c>
      <c r="Y39" s="115">
        <f t="shared" si="34"/>
        <v>0</v>
      </c>
      <c r="Z39" s="115">
        <f t="shared" si="34"/>
        <v>0</v>
      </c>
      <c r="AA39" s="115">
        <f t="shared" si="34"/>
        <v>0</v>
      </c>
      <c r="AB39" s="115">
        <f t="shared" si="34"/>
        <v>0</v>
      </c>
      <c r="AC39" s="115">
        <f t="shared" si="34"/>
        <v>0</v>
      </c>
      <c r="AD39" s="115">
        <f t="shared" si="34"/>
        <v>0</v>
      </c>
      <c r="AE39" s="115">
        <f t="shared" si="34"/>
        <v>0</v>
      </c>
      <c r="AF39" s="115">
        <f t="shared" si="34"/>
        <v>0</v>
      </c>
      <c r="AG39" s="115">
        <f t="shared" si="34"/>
        <v>0</v>
      </c>
      <c r="AH39" s="115">
        <f t="shared" si="34"/>
        <v>0</v>
      </c>
      <c r="AI39" s="116">
        <f t="shared" si="26"/>
        <v>0</v>
      </c>
      <c r="AJ39" s="427"/>
      <c r="AT39" s="78"/>
      <c r="AU39" s="63"/>
      <c r="BA39" s="166"/>
      <c r="BB39" s="166"/>
    </row>
    <row r="40" spans="2:54" ht="15.75" thickBot="1" x14ac:dyDescent="0.3">
      <c r="B40" s="15"/>
      <c r="C40" s="588">
        <f t="shared" si="20"/>
        <v>9</v>
      </c>
      <c r="D40" s="589">
        <f t="shared" si="21"/>
        <v>0</v>
      </c>
      <c r="E40" s="589">
        <f t="shared" si="22"/>
        <v>0</v>
      </c>
      <c r="F40" s="589">
        <f t="shared" si="23"/>
        <v>0</v>
      </c>
      <c r="G40" s="589"/>
      <c r="H40" s="589">
        <f t="shared" si="27"/>
        <v>0</v>
      </c>
      <c r="I40" s="592"/>
      <c r="J40" s="115">
        <f t="shared" si="24"/>
        <v>0</v>
      </c>
      <c r="K40" s="115">
        <f t="shared" ref="K40:AH40" si="35">IF($I20&gt;=25,$H40,IF(K$31&lt;=$I20,$H40,IF(K$31&lt;=($I20*($W20+1)),$H40,0)))-IF($I20="",0,IF(K$31-1&lt;=($I20*$W20),$F40,0))*IF(OR($X20=0,$X20&gt;25),0,IF(MOD(K$31-1,$I20)=0,1,0))</f>
        <v>0</v>
      </c>
      <c r="L40" s="115">
        <f t="shared" si="35"/>
        <v>0</v>
      </c>
      <c r="M40" s="115">
        <f t="shared" si="35"/>
        <v>0</v>
      </c>
      <c r="N40" s="115">
        <f t="shared" si="35"/>
        <v>0</v>
      </c>
      <c r="O40" s="115">
        <f t="shared" si="35"/>
        <v>0</v>
      </c>
      <c r="P40" s="115">
        <f t="shared" si="35"/>
        <v>0</v>
      </c>
      <c r="Q40" s="115">
        <f t="shared" si="35"/>
        <v>0</v>
      </c>
      <c r="R40" s="115">
        <f t="shared" si="35"/>
        <v>0</v>
      </c>
      <c r="S40" s="115">
        <f t="shared" si="35"/>
        <v>0</v>
      </c>
      <c r="T40" s="115">
        <f t="shared" si="35"/>
        <v>0</v>
      </c>
      <c r="U40" s="115">
        <f t="shared" si="35"/>
        <v>0</v>
      </c>
      <c r="V40" s="115">
        <f t="shared" si="35"/>
        <v>0</v>
      </c>
      <c r="W40" s="115">
        <f t="shared" si="35"/>
        <v>0</v>
      </c>
      <c r="X40" s="115">
        <f t="shared" si="35"/>
        <v>0</v>
      </c>
      <c r="Y40" s="115">
        <f t="shared" si="35"/>
        <v>0</v>
      </c>
      <c r="Z40" s="115">
        <f t="shared" si="35"/>
        <v>0</v>
      </c>
      <c r="AA40" s="115">
        <f t="shared" si="35"/>
        <v>0</v>
      </c>
      <c r="AB40" s="115">
        <f t="shared" si="35"/>
        <v>0</v>
      </c>
      <c r="AC40" s="115">
        <f t="shared" si="35"/>
        <v>0</v>
      </c>
      <c r="AD40" s="115">
        <f t="shared" si="35"/>
        <v>0</v>
      </c>
      <c r="AE40" s="115">
        <f t="shared" si="35"/>
        <v>0</v>
      </c>
      <c r="AF40" s="115">
        <f t="shared" si="35"/>
        <v>0</v>
      </c>
      <c r="AG40" s="115">
        <f t="shared" si="35"/>
        <v>0</v>
      </c>
      <c r="AH40" s="115">
        <f t="shared" si="35"/>
        <v>0</v>
      </c>
      <c r="AI40" s="116">
        <f t="shared" si="26"/>
        <v>0</v>
      </c>
      <c r="AJ40" s="427"/>
      <c r="AT40" s="78"/>
      <c r="AU40" s="63"/>
      <c r="BA40" s="166"/>
      <c r="BB40" s="166"/>
    </row>
    <row r="41" spans="2:54" ht="15.75" thickBot="1" x14ac:dyDescent="0.3">
      <c r="B41" s="15"/>
      <c r="C41" s="112">
        <f t="shared" si="20"/>
        <v>10</v>
      </c>
      <c r="D41" s="113">
        <f t="shared" si="21"/>
        <v>0</v>
      </c>
      <c r="E41" s="113">
        <f t="shared" si="22"/>
        <v>0</v>
      </c>
      <c r="F41" s="113">
        <f t="shared" si="23"/>
        <v>0</v>
      </c>
      <c r="G41" s="113"/>
      <c r="H41" s="113">
        <f t="shared" si="27"/>
        <v>0</v>
      </c>
      <c r="I41" s="119"/>
      <c r="J41" s="115">
        <f t="shared" si="24"/>
        <v>0</v>
      </c>
      <c r="K41" s="115">
        <f t="shared" ref="K41:AH41" si="36">IF($I21&gt;=25,$H41,IF(K$31&lt;=$I21,$H41,IF(K$31&lt;=($I21*($W21+1)),$H41,0)))-IF($I21="",0,IF(K$31-1&lt;=($I21*$W21),$F41,0))*IF(OR($X21=0,$X21&gt;25),0,IF(MOD(K$31-1,$I21)=0,1,0))</f>
        <v>0</v>
      </c>
      <c r="L41" s="115">
        <f t="shared" si="36"/>
        <v>0</v>
      </c>
      <c r="M41" s="115">
        <f t="shared" si="36"/>
        <v>0</v>
      </c>
      <c r="N41" s="115">
        <f t="shared" si="36"/>
        <v>0</v>
      </c>
      <c r="O41" s="115">
        <f t="shared" si="36"/>
        <v>0</v>
      </c>
      <c r="P41" s="115">
        <f t="shared" si="36"/>
        <v>0</v>
      </c>
      <c r="Q41" s="115">
        <f t="shared" si="36"/>
        <v>0</v>
      </c>
      <c r="R41" s="115">
        <f t="shared" si="36"/>
        <v>0</v>
      </c>
      <c r="S41" s="115">
        <f t="shared" si="36"/>
        <v>0</v>
      </c>
      <c r="T41" s="115">
        <f t="shared" si="36"/>
        <v>0</v>
      </c>
      <c r="U41" s="115">
        <f t="shared" si="36"/>
        <v>0</v>
      </c>
      <c r="V41" s="115">
        <f t="shared" si="36"/>
        <v>0</v>
      </c>
      <c r="W41" s="115">
        <f t="shared" si="36"/>
        <v>0</v>
      </c>
      <c r="X41" s="115">
        <f t="shared" si="36"/>
        <v>0</v>
      </c>
      <c r="Y41" s="115">
        <f t="shared" si="36"/>
        <v>0</v>
      </c>
      <c r="Z41" s="115">
        <f t="shared" si="36"/>
        <v>0</v>
      </c>
      <c r="AA41" s="115">
        <f t="shared" si="36"/>
        <v>0</v>
      </c>
      <c r="AB41" s="115">
        <f t="shared" si="36"/>
        <v>0</v>
      </c>
      <c r="AC41" s="115">
        <f t="shared" si="36"/>
        <v>0</v>
      </c>
      <c r="AD41" s="115">
        <f t="shared" si="36"/>
        <v>0</v>
      </c>
      <c r="AE41" s="115">
        <f t="shared" si="36"/>
        <v>0</v>
      </c>
      <c r="AF41" s="115">
        <f t="shared" si="36"/>
        <v>0</v>
      </c>
      <c r="AG41" s="115">
        <f t="shared" si="36"/>
        <v>0</v>
      </c>
      <c r="AH41" s="115">
        <f t="shared" si="36"/>
        <v>0</v>
      </c>
      <c r="AI41" s="116">
        <f t="shared" si="26"/>
        <v>0</v>
      </c>
      <c r="AJ41" s="427"/>
      <c r="AT41" s="78"/>
      <c r="AU41" s="63"/>
      <c r="BA41" s="166"/>
      <c r="BB41" s="166"/>
    </row>
    <row r="42" spans="2:54" ht="15.75" thickBot="1" x14ac:dyDescent="0.3">
      <c r="B42" s="15"/>
      <c r="C42" s="112"/>
      <c r="D42" s="120"/>
      <c r="E42" s="120"/>
      <c r="F42" s="120"/>
      <c r="G42" s="120"/>
      <c r="H42" s="117"/>
      <c r="I42" s="121" t="s">
        <v>33</v>
      </c>
      <c r="J42" s="122">
        <f>SUM(J32:J41)</f>
        <v>0</v>
      </c>
      <c r="K42" s="122">
        <f t="shared" ref="K42:AI42" si="37">SUM(K32:K41)</f>
        <v>0</v>
      </c>
      <c r="L42" s="122">
        <f t="shared" si="37"/>
        <v>0</v>
      </c>
      <c r="M42" s="122">
        <f t="shared" si="37"/>
        <v>0</v>
      </c>
      <c r="N42" s="122">
        <f t="shared" si="37"/>
        <v>0</v>
      </c>
      <c r="O42" s="122">
        <f t="shared" si="37"/>
        <v>0</v>
      </c>
      <c r="P42" s="122">
        <f t="shared" si="37"/>
        <v>0</v>
      </c>
      <c r="Q42" s="122">
        <f t="shared" si="37"/>
        <v>0</v>
      </c>
      <c r="R42" s="122">
        <f t="shared" si="37"/>
        <v>0</v>
      </c>
      <c r="S42" s="122">
        <f t="shared" si="37"/>
        <v>0</v>
      </c>
      <c r="T42" s="122">
        <f t="shared" si="37"/>
        <v>0</v>
      </c>
      <c r="U42" s="122">
        <f t="shared" si="37"/>
        <v>0</v>
      </c>
      <c r="V42" s="122">
        <f t="shared" si="37"/>
        <v>0</v>
      </c>
      <c r="W42" s="122">
        <f t="shared" si="37"/>
        <v>0</v>
      </c>
      <c r="X42" s="122">
        <f t="shared" si="37"/>
        <v>0</v>
      </c>
      <c r="Y42" s="122">
        <f t="shared" si="37"/>
        <v>0</v>
      </c>
      <c r="Z42" s="122">
        <f t="shared" si="37"/>
        <v>0</v>
      </c>
      <c r="AA42" s="122">
        <f t="shared" si="37"/>
        <v>0</v>
      </c>
      <c r="AB42" s="122">
        <f t="shared" si="37"/>
        <v>0</v>
      </c>
      <c r="AC42" s="122">
        <f t="shared" si="37"/>
        <v>0</v>
      </c>
      <c r="AD42" s="122">
        <f t="shared" si="37"/>
        <v>0</v>
      </c>
      <c r="AE42" s="122">
        <f t="shared" si="37"/>
        <v>0</v>
      </c>
      <c r="AF42" s="122">
        <f t="shared" si="37"/>
        <v>0</v>
      </c>
      <c r="AG42" s="122">
        <f t="shared" si="37"/>
        <v>0</v>
      </c>
      <c r="AH42" s="122">
        <f t="shared" si="37"/>
        <v>0</v>
      </c>
      <c r="AI42" s="123">
        <f t="shared" si="37"/>
        <v>0</v>
      </c>
      <c r="AJ42" s="428"/>
      <c r="AT42" s="78"/>
      <c r="AU42" s="63"/>
      <c r="BA42" s="166"/>
      <c r="BB42" s="166"/>
    </row>
    <row r="43" spans="2:54" ht="15.75" thickBot="1" x14ac:dyDescent="0.3">
      <c r="B43" s="15"/>
      <c r="C43" s="112"/>
      <c r="D43" s="124"/>
      <c r="E43" s="124"/>
      <c r="F43" s="124"/>
      <c r="G43" s="124"/>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25"/>
      <c r="AJ43" s="117"/>
      <c r="AT43" s="78"/>
      <c r="AU43" s="63"/>
      <c r="BA43" s="166"/>
      <c r="BB43" s="166"/>
    </row>
    <row r="44" spans="2:54" ht="28.5" customHeight="1" thickBot="1" x14ac:dyDescent="0.3">
      <c r="B44" s="15"/>
      <c r="C44" s="109" t="s">
        <v>31</v>
      </c>
      <c r="D44" s="630" t="s">
        <v>106</v>
      </c>
      <c r="E44" s="126"/>
      <c r="F44" s="126"/>
      <c r="G44" s="126"/>
      <c r="H44" s="1645" t="s">
        <v>107</v>
      </c>
      <c r="I44" s="1645"/>
      <c r="J44" s="110">
        <v>1</v>
      </c>
      <c r="K44" s="110">
        <v>2</v>
      </c>
      <c r="L44" s="110">
        <v>3</v>
      </c>
      <c r="M44" s="110">
        <v>4</v>
      </c>
      <c r="N44" s="110">
        <v>5</v>
      </c>
      <c r="O44" s="110">
        <v>6</v>
      </c>
      <c r="P44" s="110">
        <v>7</v>
      </c>
      <c r="Q44" s="110">
        <v>8</v>
      </c>
      <c r="R44" s="110">
        <v>9</v>
      </c>
      <c r="S44" s="110">
        <v>10</v>
      </c>
      <c r="T44" s="110">
        <v>11</v>
      </c>
      <c r="U44" s="110">
        <v>12</v>
      </c>
      <c r="V44" s="110">
        <v>13</v>
      </c>
      <c r="W44" s="110">
        <v>14</v>
      </c>
      <c r="X44" s="110">
        <v>15</v>
      </c>
      <c r="Y44" s="110">
        <v>16</v>
      </c>
      <c r="Z44" s="110">
        <v>17</v>
      </c>
      <c r="AA44" s="110">
        <v>18</v>
      </c>
      <c r="AB44" s="110">
        <v>19</v>
      </c>
      <c r="AC44" s="110">
        <v>20</v>
      </c>
      <c r="AD44" s="110">
        <v>21</v>
      </c>
      <c r="AE44" s="110">
        <v>22</v>
      </c>
      <c r="AF44" s="110">
        <v>23</v>
      </c>
      <c r="AG44" s="110">
        <v>24</v>
      </c>
      <c r="AH44" s="110">
        <v>25</v>
      </c>
      <c r="AI44" s="111" t="s">
        <v>32</v>
      </c>
      <c r="AJ44" s="426"/>
      <c r="AT44" s="78"/>
      <c r="AU44" s="63"/>
      <c r="BA44" s="166"/>
      <c r="BB44" s="166"/>
    </row>
    <row r="45" spans="2:54" ht="15.75" thickBot="1" x14ac:dyDescent="0.3">
      <c r="B45" s="15"/>
      <c r="C45" s="593">
        <f t="shared" ref="C45:C54" si="38">C32</f>
        <v>1</v>
      </c>
      <c r="D45" s="594">
        <f t="shared" ref="D45:D54" si="39">O12</f>
        <v>0</v>
      </c>
      <c r="E45" s="631"/>
      <c r="F45" s="631"/>
      <c r="G45" s="631"/>
      <c r="H45" s="594">
        <f>IF(D45="","",D45-E45-F45)</f>
        <v>0</v>
      </c>
      <c r="I45" s="591"/>
      <c r="J45" s="723">
        <f t="shared" ref="J45:AH45" si="40">IF($I12&gt;=25,$H45,IF(J$44&lt;=$I12,$H45,IF(J$44&lt;=($I12*($W12+1)),$H45,0)))</f>
        <v>0</v>
      </c>
      <c r="K45" s="723">
        <f t="shared" si="40"/>
        <v>0</v>
      </c>
      <c r="L45" s="723">
        <f t="shared" si="40"/>
        <v>0</v>
      </c>
      <c r="M45" s="723">
        <f t="shared" si="40"/>
        <v>0</v>
      </c>
      <c r="N45" s="723">
        <f t="shared" si="40"/>
        <v>0</v>
      </c>
      <c r="O45" s="723">
        <f t="shared" si="40"/>
        <v>0</v>
      </c>
      <c r="P45" s="723">
        <f t="shared" si="40"/>
        <v>0</v>
      </c>
      <c r="Q45" s="723">
        <f t="shared" si="40"/>
        <v>0</v>
      </c>
      <c r="R45" s="723">
        <f t="shared" si="40"/>
        <v>0</v>
      </c>
      <c r="S45" s="723">
        <f t="shared" si="40"/>
        <v>0</v>
      </c>
      <c r="T45" s="723">
        <f t="shared" si="40"/>
        <v>0</v>
      </c>
      <c r="U45" s="723">
        <f t="shared" si="40"/>
        <v>0</v>
      </c>
      <c r="V45" s="723">
        <f t="shared" si="40"/>
        <v>0</v>
      </c>
      <c r="W45" s="723">
        <f t="shared" si="40"/>
        <v>0</v>
      </c>
      <c r="X45" s="723">
        <f t="shared" si="40"/>
        <v>0</v>
      </c>
      <c r="Y45" s="723">
        <f t="shared" si="40"/>
        <v>0</v>
      </c>
      <c r="Z45" s="723">
        <f t="shared" si="40"/>
        <v>0</v>
      </c>
      <c r="AA45" s="723">
        <f t="shared" si="40"/>
        <v>0</v>
      </c>
      <c r="AB45" s="723">
        <f t="shared" si="40"/>
        <v>0</v>
      </c>
      <c r="AC45" s="723">
        <f t="shared" si="40"/>
        <v>0</v>
      </c>
      <c r="AD45" s="723">
        <f t="shared" si="40"/>
        <v>0</v>
      </c>
      <c r="AE45" s="723">
        <f t="shared" si="40"/>
        <v>0</v>
      </c>
      <c r="AF45" s="723">
        <f t="shared" si="40"/>
        <v>0</v>
      </c>
      <c r="AG45" s="723">
        <f t="shared" si="40"/>
        <v>0</v>
      </c>
      <c r="AH45" s="723">
        <f t="shared" si="40"/>
        <v>0</v>
      </c>
      <c r="AI45" s="336">
        <f t="shared" ref="AI45:AI53" si="41">SUM(J45:AH45)</f>
        <v>0</v>
      </c>
      <c r="AJ45" s="429"/>
      <c r="AT45" s="78"/>
      <c r="AU45" s="63"/>
      <c r="BA45" s="166"/>
      <c r="BB45" s="166"/>
    </row>
    <row r="46" spans="2:54" ht="15.75" thickBot="1" x14ac:dyDescent="0.3">
      <c r="B46" s="15"/>
      <c r="C46" s="127">
        <f t="shared" si="38"/>
        <v>2</v>
      </c>
      <c r="D46" s="340">
        <f t="shared" si="39"/>
        <v>0</v>
      </c>
      <c r="E46" s="128"/>
      <c r="F46" s="128"/>
      <c r="G46" s="128"/>
      <c r="H46" s="340">
        <f t="shared" ref="H46:H54" si="42">IF(D46="","",D46-E46-F46)</f>
        <v>0</v>
      </c>
      <c r="I46" s="117"/>
      <c r="J46" s="723">
        <f t="shared" ref="J46:AH46" si="43">IF($I13&gt;=25,$H46,IF(J$44&lt;=$I13,$H46,IF(J$44&lt;=($I13*($W13+1)),$H46,0)))</f>
        <v>0</v>
      </c>
      <c r="K46" s="723">
        <f t="shared" si="43"/>
        <v>0</v>
      </c>
      <c r="L46" s="723">
        <f t="shared" si="43"/>
        <v>0</v>
      </c>
      <c r="M46" s="723">
        <f t="shared" si="43"/>
        <v>0</v>
      </c>
      <c r="N46" s="723">
        <f t="shared" si="43"/>
        <v>0</v>
      </c>
      <c r="O46" s="723">
        <f t="shared" si="43"/>
        <v>0</v>
      </c>
      <c r="P46" s="723">
        <f t="shared" si="43"/>
        <v>0</v>
      </c>
      <c r="Q46" s="723">
        <f t="shared" si="43"/>
        <v>0</v>
      </c>
      <c r="R46" s="723">
        <f t="shared" si="43"/>
        <v>0</v>
      </c>
      <c r="S46" s="723">
        <f t="shared" si="43"/>
        <v>0</v>
      </c>
      <c r="T46" s="723">
        <f t="shared" si="43"/>
        <v>0</v>
      </c>
      <c r="U46" s="723">
        <f t="shared" si="43"/>
        <v>0</v>
      </c>
      <c r="V46" s="723">
        <f t="shared" si="43"/>
        <v>0</v>
      </c>
      <c r="W46" s="723">
        <f t="shared" si="43"/>
        <v>0</v>
      </c>
      <c r="X46" s="723">
        <f t="shared" si="43"/>
        <v>0</v>
      </c>
      <c r="Y46" s="723">
        <f t="shared" si="43"/>
        <v>0</v>
      </c>
      <c r="Z46" s="723">
        <f t="shared" si="43"/>
        <v>0</v>
      </c>
      <c r="AA46" s="723">
        <f t="shared" si="43"/>
        <v>0</v>
      </c>
      <c r="AB46" s="723">
        <f t="shared" si="43"/>
        <v>0</v>
      </c>
      <c r="AC46" s="723">
        <f t="shared" si="43"/>
        <v>0</v>
      </c>
      <c r="AD46" s="723">
        <f t="shared" si="43"/>
        <v>0</v>
      </c>
      <c r="AE46" s="723">
        <f t="shared" si="43"/>
        <v>0</v>
      </c>
      <c r="AF46" s="723">
        <f t="shared" si="43"/>
        <v>0</v>
      </c>
      <c r="AG46" s="723">
        <f t="shared" si="43"/>
        <v>0</v>
      </c>
      <c r="AH46" s="723">
        <f t="shared" si="43"/>
        <v>0</v>
      </c>
      <c r="AI46" s="336">
        <f t="shared" si="41"/>
        <v>0</v>
      </c>
      <c r="AJ46" s="429"/>
      <c r="AT46" s="78"/>
      <c r="AU46" s="63"/>
      <c r="BA46" s="166"/>
      <c r="BB46" s="166"/>
    </row>
    <row r="47" spans="2:54" ht="15.75" thickBot="1" x14ac:dyDescent="0.3">
      <c r="B47" s="15"/>
      <c r="C47" s="593">
        <f t="shared" si="38"/>
        <v>3</v>
      </c>
      <c r="D47" s="594">
        <f t="shared" si="39"/>
        <v>0</v>
      </c>
      <c r="E47" s="631"/>
      <c r="F47" s="631"/>
      <c r="G47" s="631"/>
      <c r="H47" s="594">
        <f t="shared" si="42"/>
        <v>0</v>
      </c>
      <c r="I47" s="591"/>
      <c r="J47" s="723">
        <f t="shared" ref="J47:AH47" si="44">IF($I14&gt;=25,$H47,IF(J$44&lt;=$I14,$H47,IF(J$44&lt;=($I14*($W14+1)),$H47,0)))</f>
        <v>0</v>
      </c>
      <c r="K47" s="723">
        <f t="shared" si="44"/>
        <v>0</v>
      </c>
      <c r="L47" s="723">
        <f t="shared" si="44"/>
        <v>0</v>
      </c>
      <c r="M47" s="723">
        <f t="shared" si="44"/>
        <v>0</v>
      </c>
      <c r="N47" s="723">
        <f t="shared" si="44"/>
        <v>0</v>
      </c>
      <c r="O47" s="723">
        <f t="shared" si="44"/>
        <v>0</v>
      </c>
      <c r="P47" s="723">
        <f t="shared" si="44"/>
        <v>0</v>
      </c>
      <c r="Q47" s="723">
        <f t="shared" si="44"/>
        <v>0</v>
      </c>
      <c r="R47" s="723">
        <f t="shared" si="44"/>
        <v>0</v>
      </c>
      <c r="S47" s="723">
        <f t="shared" si="44"/>
        <v>0</v>
      </c>
      <c r="T47" s="723">
        <f t="shared" si="44"/>
        <v>0</v>
      </c>
      <c r="U47" s="723">
        <f t="shared" si="44"/>
        <v>0</v>
      </c>
      <c r="V47" s="723">
        <f t="shared" si="44"/>
        <v>0</v>
      </c>
      <c r="W47" s="723">
        <f t="shared" si="44"/>
        <v>0</v>
      </c>
      <c r="X47" s="723">
        <f t="shared" si="44"/>
        <v>0</v>
      </c>
      <c r="Y47" s="723">
        <f t="shared" si="44"/>
        <v>0</v>
      </c>
      <c r="Z47" s="723">
        <f t="shared" si="44"/>
        <v>0</v>
      </c>
      <c r="AA47" s="723">
        <f t="shared" si="44"/>
        <v>0</v>
      </c>
      <c r="AB47" s="723">
        <f t="shared" si="44"/>
        <v>0</v>
      </c>
      <c r="AC47" s="723">
        <f t="shared" si="44"/>
        <v>0</v>
      </c>
      <c r="AD47" s="723">
        <f t="shared" si="44"/>
        <v>0</v>
      </c>
      <c r="AE47" s="723">
        <f t="shared" si="44"/>
        <v>0</v>
      </c>
      <c r="AF47" s="723">
        <f t="shared" si="44"/>
        <v>0</v>
      </c>
      <c r="AG47" s="723">
        <f t="shared" si="44"/>
        <v>0</v>
      </c>
      <c r="AH47" s="723">
        <f t="shared" si="44"/>
        <v>0</v>
      </c>
      <c r="AI47" s="336">
        <f t="shared" si="41"/>
        <v>0</v>
      </c>
      <c r="AJ47" s="429"/>
      <c r="AT47" s="78"/>
      <c r="AU47" s="63"/>
      <c r="BA47" s="166"/>
      <c r="BB47" s="166"/>
    </row>
    <row r="48" spans="2:54" ht="15.75" thickBot="1" x14ac:dyDescent="0.3">
      <c r="B48" s="15"/>
      <c r="C48" s="127">
        <f t="shared" si="38"/>
        <v>4</v>
      </c>
      <c r="D48" s="340">
        <f t="shared" si="39"/>
        <v>0</v>
      </c>
      <c r="E48" s="128"/>
      <c r="F48" s="128"/>
      <c r="G48" s="128"/>
      <c r="H48" s="340">
        <f t="shared" si="42"/>
        <v>0</v>
      </c>
      <c r="I48" s="117"/>
      <c r="J48" s="723">
        <f t="shared" ref="J48:AH48" si="45">IF($I15&gt;=25,$H48,IF(J$44&lt;=$I15,$H48,IF(J$44&lt;=($I15*($W15+1)),$H48,0)))</f>
        <v>0</v>
      </c>
      <c r="K48" s="723">
        <f t="shared" si="45"/>
        <v>0</v>
      </c>
      <c r="L48" s="723">
        <f t="shared" si="45"/>
        <v>0</v>
      </c>
      <c r="M48" s="723">
        <f t="shared" si="45"/>
        <v>0</v>
      </c>
      <c r="N48" s="723">
        <f t="shared" si="45"/>
        <v>0</v>
      </c>
      <c r="O48" s="723">
        <f t="shared" si="45"/>
        <v>0</v>
      </c>
      <c r="P48" s="723">
        <f t="shared" si="45"/>
        <v>0</v>
      </c>
      <c r="Q48" s="723">
        <f t="shared" si="45"/>
        <v>0</v>
      </c>
      <c r="R48" s="723">
        <f t="shared" si="45"/>
        <v>0</v>
      </c>
      <c r="S48" s="723">
        <f t="shared" si="45"/>
        <v>0</v>
      </c>
      <c r="T48" s="723">
        <f t="shared" si="45"/>
        <v>0</v>
      </c>
      <c r="U48" s="723">
        <f t="shared" si="45"/>
        <v>0</v>
      </c>
      <c r="V48" s="723">
        <f t="shared" si="45"/>
        <v>0</v>
      </c>
      <c r="W48" s="723">
        <f t="shared" si="45"/>
        <v>0</v>
      </c>
      <c r="X48" s="723">
        <f t="shared" si="45"/>
        <v>0</v>
      </c>
      <c r="Y48" s="723">
        <f t="shared" si="45"/>
        <v>0</v>
      </c>
      <c r="Z48" s="723">
        <f t="shared" si="45"/>
        <v>0</v>
      </c>
      <c r="AA48" s="723">
        <f t="shared" si="45"/>
        <v>0</v>
      </c>
      <c r="AB48" s="723">
        <f t="shared" si="45"/>
        <v>0</v>
      </c>
      <c r="AC48" s="723">
        <f t="shared" si="45"/>
        <v>0</v>
      </c>
      <c r="AD48" s="723">
        <f t="shared" si="45"/>
        <v>0</v>
      </c>
      <c r="AE48" s="723">
        <f t="shared" si="45"/>
        <v>0</v>
      </c>
      <c r="AF48" s="723">
        <f t="shared" si="45"/>
        <v>0</v>
      </c>
      <c r="AG48" s="723">
        <f t="shared" si="45"/>
        <v>0</v>
      </c>
      <c r="AH48" s="723">
        <f t="shared" si="45"/>
        <v>0</v>
      </c>
      <c r="AI48" s="336">
        <f t="shared" si="41"/>
        <v>0</v>
      </c>
      <c r="AJ48" s="429"/>
      <c r="AT48" s="78"/>
      <c r="AU48" s="63"/>
      <c r="BA48" s="166"/>
      <c r="BB48" s="166"/>
    </row>
    <row r="49" spans="2:54" ht="15.75" thickBot="1" x14ac:dyDescent="0.3">
      <c r="B49" s="15"/>
      <c r="C49" s="597">
        <f t="shared" si="38"/>
        <v>5</v>
      </c>
      <c r="D49" s="594">
        <f t="shared" si="39"/>
        <v>0</v>
      </c>
      <c r="E49" s="631"/>
      <c r="F49" s="631"/>
      <c r="G49" s="631"/>
      <c r="H49" s="594">
        <f t="shared" si="42"/>
        <v>0</v>
      </c>
      <c r="I49" s="591"/>
      <c r="J49" s="723">
        <f t="shared" ref="J49:AH49" si="46">IF($I16&gt;=25,$H49,IF(J$44&lt;=$I16,$H49,IF(J$44&lt;=($I16*($W16+1)),$H49,0)))</f>
        <v>0</v>
      </c>
      <c r="K49" s="723">
        <f t="shared" si="46"/>
        <v>0</v>
      </c>
      <c r="L49" s="723">
        <f t="shared" si="46"/>
        <v>0</v>
      </c>
      <c r="M49" s="723">
        <f t="shared" si="46"/>
        <v>0</v>
      </c>
      <c r="N49" s="723">
        <f t="shared" si="46"/>
        <v>0</v>
      </c>
      <c r="O49" s="723">
        <f t="shared" si="46"/>
        <v>0</v>
      </c>
      <c r="P49" s="723">
        <f t="shared" si="46"/>
        <v>0</v>
      </c>
      <c r="Q49" s="723">
        <f t="shared" si="46"/>
        <v>0</v>
      </c>
      <c r="R49" s="723">
        <f t="shared" si="46"/>
        <v>0</v>
      </c>
      <c r="S49" s="723">
        <f t="shared" si="46"/>
        <v>0</v>
      </c>
      <c r="T49" s="723">
        <f t="shared" si="46"/>
        <v>0</v>
      </c>
      <c r="U49" s="723">
        <f t="shared" si="46"/>
        <v>0</v>
      </c>
      <c r="V49" s="723">
        <f t="shared" si="46"/>
        <v>0</v>
      </c>
      <c r="W49" s="723">
        <f t="shared" si="46"/>
        <v>0</v>
      </c>
      <c r="X49" s="723">
        <f t="shared" si="46"/>
        <v>0</v>
      </c>
      <c r="Y49" s="723">
        <f t="shared" si="46"/>
        <v>0</v>
      </c>
      <c r="Z49" s="723">
        <f t="shared" si="46"/>
        <v>0</v>
      </c>
      <c r="AA49" s="723">
        <f t="shared" si="46"/>
        <v>0</v>
      </c>
      <c r="AB49" s="723">
        <f t="shared" si="46"/>
        <v>0</v>
      </c>
      <c r="AC49" s="723">
        <f t="shared" si="46"/>
        <v>0</v>
      </c>
      <c r="AD49" s="723">
        <f t="shared" si="46"/>
        <v>0</v>
      </c>
      <c r="AE49" s="723">
        <f t="shared" si="46"/>
        <v>0</v>
      </c>
      <c r="AF49" s="723">
        <f t="shared" si="46"/>
        <v>0</v>
      </c>
      <c r="AG49" s="723">
        <f t="shared" si="46"/>
        <v>0</v>
      </c>
      <c r="AH49" s="723">
        <f t="shared" si="46"/>
        <v>0</v>
      </c>
      <c r="AI49" s="336">
        <f t="shared" si="41"/>
        <v>0</v>
      </c>
      <c r="AJ49" s="429"/>
      <c r="AT49" s="78"/>
      <c r="AU49" s="63"/>
      <c r="BA49" s="166"/>
      <c r="BB49" s="166"/>
    </row>
    <row r="50" spans="2:54" ht="15.75" thickBot="1" x14ac:dyDescent="0.3">
      <c r="B50" s="15"/>
      <c r="C50" s="129">
        <f t="shared" si="38"/>
        <v>6</v>
      </c>
      <c r="D50" s="340">
        <f t="shared" si="39"/>
        <v>0</v>
      </c>
      <c r="E50" s="130"/>
      <c r="F50" s="130"/>
      <c r="G50" s="130"/>
      <c r="H50" s="340">
        <f t="shared" si="42"/>
        <v>0</v>
      </c>
      <c r="I50" s="119"/>
      <c r="J50" s="723">
        <f t="shared" ref="J50:AH50" si="47">IF($I17&gt;=25,$H50,IF(J$44&lt;=$I17,$H50,IF(J$44&lt;=($I17*($W17+1)),$H50,0)))</f>
        <v>0</v>
      </c>
      <c r="K50" s="723">
        <f t="shared" si="47"/>
        <v>0</v>
      </c>
      <c r="L50" s="723">
        <f t="shared" si="47"/>
        <v>0</v>
      </c>
      <c r="M50" s="723">
        <f t="shared" si="47"/>
        <v>0</v>
      </c>
      <c r="N50" s="723">
        <f t="shared" si="47"/>
        <v>0</v>
      </c>
      <c r="O50" s="723">
        <f t="shared" si="47"/>
        <v>0</v>
      </c>
      <c r="P50" s="723">
        <f t="shared" si="47"/>
        <v>0</v>
      </c>
      <c r="Q50" s="723">
        <f t="shared" si="47"/>
        <v>0</v>
      </c>
      <c r="R50" s="723">
        <f t="shared" si="47"/>
        <v>0</v>
      </c>
      <c r="S50" s="723">
        <f t="shared" si="47"/>
        <v>0</v>
      </c>
      <c r="T50" s="723">
        <f t="shared" si="47"/>
        <v>0</v>
      </c>
      <c r="U50" s="723">
        <f t="shared" si="47"/>
        <v>0</v>
      </c>
      <c r="V50" s="723">
        <f t="shared" si="47"/>
        <v>0</v>
      </c>
      <c r="W50" s="723">
        <f t="shared" si="47"/>
        <v>0</v>
      </c>
      <c r="X50" s="723">
        <f t="shared" si="47"/>
        <v>0</v>
      </c>
      <c r="Y50" s="723">
        <f t="shared" si="47"/>
        <v>0</v>
      </c>
      <c r="Z50" s="723">
        <f t="shared" si="47"/>
        <v>0</v>
      </c>
      <c r="AA50" s="723">
        <f t="shared" si="47"/>
        <v>0</v>
      </c>
      <c r="AB50" s="723">
        <f t="shared" si="47"/>
        <v>0</v>
      </c>
      <c r="AC50" s="723">
        <f t="shared" si="47"/>
        <v>0</v>
      </c>
      <c r="AD50" s="723">
        <f t="shared" si="47"/>
        <v>0</v>
      </c>
      <c r="AE50" s="723">
        <f t="shared" si="47"/>
        <v>0</v>
      </c>
      <c r="AF50" s="723">
        <f t="shared" si="47"/>
        <v>0</v>
      </c>
      <c r="AG50" s="723">
        <f t="shared" si="47"/>
        <v>0</v>
      </c>
      <c r="AH50" s="723">
        <f t="shared" si="47"/>
        <v>0</v>
      </c>
      <c r="AI50" s="336">
        <f t="shared" si="41"/>
        <v>0</v>
      </c>
      <c r="AJ50" s="429"/>
      <c r="AT50" s="78"/>
      <c r="AU50" s="63"/>
      <c r="BA50" s="166"/>
      <c r="BB50" s="166"/>
    </row>
    <row r="51" spans="2:54" ht="15.75" thickBot="1" x14ac:dyDescent="0.3">
      <c r="B51" s="15"/>
      <c r="C51" s="597">
        <f t="shared" si="38"/>
        <v>7</v>
      </c>
      <c r="D51" s="594">
        <f t="shared" si="39"/>
        <v>0</v>
      </c>
      <c r="E51" s="632"/>
      <c r="F51" s="632"/>
      <c r="G51" s="632"/>
      <c r="H51" s="594">
        <f t="shared" si="42"/>
        <v>0</v>
      </c>
      <c r="I51" s="592"/>
      <c r="J51" s="723">
        <f t="shared" ref="J51:AH51" si="48">IF($I18&gt;=25,$H51,IF(J$44&lt;=$I18,$H51,IF(J$44&lt;=($I18*($W18+1)),$H51,0)))</f>
        <v>0</v>
      </c>
      <c r="K51" s="723">
        <f t="shared" si="48"/>
        <v>0</v>
      </c>
      <c r="L51" s="723">
        <f t="shared" si="48"/>
        <v>0</v>
      </c>
      <c r="M51" s="723">
        <f t="shared" si="48"/>
        <v>0</v>
      </c>
      <c r="N51" s="723">
        <f t="shared" si="48"/>
        <v>0</v>
      </c>
      <c r="O51" s="723">
        <f t="shared" si="48"/>
        <v>0</v>
      </c>
      <c r="P51" s="723">
        <f t="shared" si="48"/>
        <v>0</v>
      </c>
      <c r="Q51" s="723">
        <f t="shared" si="48"/>
        <v>0</v>
      </c>
      <c r="R51" s="723">
        <f t="shared" si="48"/>
        <v>0</v>
      </c>
      <c r="S51" s="723">
        <f t="shared" si="48"/>
        <v>0</v>
      </c>
      <c r="T51" s="723">
        <f t="shared" si="48"/>
        <v>0</v>
      </c>
      <c r="U51" s="723">
        <f t="shared" si="48"/>
        <v>0</v>
      </c>
      <c r="V51" s="723">
        <f t="shared" si="48"/>
        <v>0</v>
      </c>
      <c r="W51" s="723">
        <f t="shared" si="48"/>
        <v>0</v>
      </c>
      <c r="X51" s="723">
        <f t="shared" si="48"/>
        <v>0</v>
      </c>
      <c r="Y51" s="723">
        <f t="shared" si="48"/>
        <v>0</v>
      </c>
      <c r="Z51" s="723">
        <f t="shared" si="48"/>
        <v>0</v>
      </c>
      <c r="AA51" s="723">
        <f t="shared" si="48"/>
        <v>0</v>
      </c>
      <c r="AB51" s="723">
        <f t="shared" si="48"/>
        <v>0</v>
      </c>
      <c r="AC51" s="723">
        <f t="shared" si="48"/>
        <v>0</v>
      </c>
      <c r="AD51" s="723">
        <f t="shared" si="48"/>
        <v>0</v>
      </c>
      <c r="AE51" s="723">
        <f t="shared" si="48"/>
        <v>0</v>
      </c>
      <c r="AF51" s="723">
        <f t="shared" si="48"/>
        <v>0</v>
      </c>
      <c r="AG51" s="723">
        <f t="shared" si="48"/>
        <v>0</v>
      </c>
      <c r="AH51" s="723">
        <f t="shared" si="48"/>
        <v>0</v>
      </c>
      <c r="AI51" s="336">
        <f t="shared" si="41"/>
        <v>0</v>
      </c>
      <c r="AJ51" s="429"/>
      <c r="AT51" s="78"/>
      <c r="AU51" s="63"/>
      <c r="BA51" s="166"/>
      <c r="BB51" s="166"/>
    </row>
    <row r="52" spans="2:54" ht="15.75" thickBot="1" x14ac:dyDescent="0.3">
      <c r="B52" s="15"/>
      <c r="C52" s="129">
        <f>C39</f>
        <v>8</v>
      </c>
      <c r="D52" s="340">
        <f t="shared" si="39"/>
        <v>0</v>
      </c>
      <c r="E52" s="130"/>
      <c r="F52" s="130"/>
      <c r="G52" s="130"/>
      <c r="H52" s="340">
        <f t="shared" si="42"/>
        <v>0</v>
      </c>
      <c r="I52" s="119"/>
      <c r="J52" s="723">
        <f t="shared" ref="J52:AH52" si="49">IF($I19&gt;=25,$H52,IF(J$44&lt;=$I19,$H52,IF(J$44&lt;=($I19*($W19+1)),$H52,0)))</f>
        <v>0</v>
      </c>
      <c r="K52" s="723">
        <f t="shared" si="49"/>
        <v>0</v>
      </c>
      <c r="L52" s="723">
        <f t="shared" si="49"/>
        <v>0</v>
      </c>
      <c r="M52" s="723">
        <f t="shared" si="49"/>
        <v>0</v>
      </c>
      <c r="N52" s="723">
        <f t="shared" si="49"/>
        <v>0</v>
      </c>
      <c r="O52" s="723">
        <f t="shared" si="49"/>
        <v>0</v>
      </c>
      <c r="P52" s="723">
        <f t="shared" si="49"/>
        <v>0</v>
      </c>
      <c r="Q52" s="723">
        <f t="shared" si="49"/>
        <v>0</v>
      </c>
      <c r="R52" s="723">
        <f t="shared" si="49"/>
        <v>0</v>
      </c>
      <c r="S52" s="723">
        <f t="shared" si="49"/>
        <v>0</v>
      </c>
      <c r="T52" s="723">
        <f t="shared" si="49"/>
        <v>0</v>
      </c>
      <c r="U52" s="723">
        <f t="shared" si="49"/>
        <v>0</v>
      </c>
      <c r="V52" s="723">
        <f t="shared" si="49"/>
        <v>0</v>
      </c>
      <c r="W52" s="723">
        <f t="shared" si="49"/>
        <v>0</v>
      </c>
      <c r="X52" s="723">
        <f t="shared" si="49"/>
        <v>0</v>
      </c>
      <c r="Y52" s="723">
        <f t="shared" si="49"/>
        <v>0</v>
      </c>
      <c r="Z52" s="723">
        <f t="shared" si="49"/>
        <v>0</v>
      </c>
      <c r="AA52" s="723">
        <f t="shared" si="49"/>
        <v>0</v>
      </c>
      <c r="AB52" s="723">
        <f t="shared" si="49"/>
        <v>0</v>
      </c>
      <c r="AC52" s="723">
        <f t="shared" si="49"/>
        <v>0</v>
      </c>
      <c r="AD52" s="723">
        <f t="shared" si="49"/>
        <v>0</v>
      </c>
      <c r="AE52" s="723">
        <f t="shared" si="49"/>
        <v>0</v>
      </c>
      <c r="AF52" s="723">
        <f t="shared" si="49"/>
        <v>0</v>
      </c>
      <c r="AG52" s="723">
        <f t="shared" si="49"/>
        <v>0</v>
      </c>
      <c r="AH52" s="723">
        <f t="shared" si="49"/>
        <v>0</v>
      </c>
      <c r="AI52" s="336">
        <f t="shared" si="41"/>
        <v>0</v>
      </c>
      <c r="AJ52" s="429"/>
      <c r="AU52" s="12"/>
    </row>
    <row r="53" spans="2:54" ht="15.75" thickBot="1" x14ac:dyDescent="0.3">
      <c r="B53" s="15"/>
      <c r="C53" s="597">
        <f t="shared" si="38"/>
        <v>9</v>
      </c>
      <c r="D53" s="594">
        <f t="shared" si="39"/>
        <v>0</v>
      </c>
      <c r="E53" s="632"/>
      <c r="F53" s="632"/>
      <c r="G53" s="632"/>
      <c r="H53" s="594">
        <f t="shared" si="42"/>
        <v>0</v>
      </c>
      <c r="I53" s="592"/>
      <c r="J53" s="723">
        <f t="shared" ref="J53:AH53" si="50">IF($I20&gt;=25,$H53,IF(J$44&lt;=$I20,$H53,IF(J$44&lt;=($I20*($W20+1)),$H53,0)))</f>
        <v>0</v>
      </c>
      <c r="K53" s="723">
        <f t="shared" si="50"/>
        <v>0</v>
      </c>
      <c r="L53" s="723">
        <f t="shared" si="50"/>
        <v>0</v>
      </c>
      <c r="M53" s="723">
        <f t="shared" si="50"/>
        <v>0</v>
      </c>
      <c r="N53" s="723">
        <f t="shared" si="50"/>
        <v>0</v>
      </c>
      <c r="O53" s="723">
        <f t="shared" si="50"/>
        <v>0</v>
      </c>
      <c r="P53" s="723">
        <f t="shared" si="50"/>
        <v>0</v>
      </c>
      <c r="Q53" s="723">
        <f t="shared" si="50"/>
        <v>0</v>
      </c>
      <c r="R53" s="723">
        <f t="shared" si="50"/>
        <v>0</v>
      </c>
      <c r="S53" s="723">
        <f t="shared" si="50"/>
        <v>0</v>
      </c>
      <c r="T53" s="723">
        <f t="shared" si="50"/>
        <v>0</v>
      </c>
      <c r="U53" s="723">
        <f t="shared" si="50"/>
        <v>0</v>
      </c>
      <c r="V53" s="723">
        <f t="shared" si="50"/>
        <v>0</v>
      </c>
      <c r="W53" s="723">
        <f t="shared" si="50"/>
        <v>0</v>
      </c>
      <c r="X53" s="723">
        <f t="shared" si="50"/>
        <v>0</v>
      </c>
      <c r="Y53" s="723">
        <f t="shared" si="50"/>
        <v>0</v>
      </c>
      <c r="Z53" s="723">
        <f t="shared" si="50"/>
        <v>0</v>
      </c>
      <c r="AA53" s="723">
        <f t="shared" si="50"/>
        <v>0</v>
      </c>
      <c r="AB53" s="723">
        <f t="shared" si="50"/>
        <v>0</v>
      </c>
      <c r="AC53" s="723">
        <f t="shared" si="50"/>
        <v>0</v>
      </c>
      <c r="AD53" s="723">
        <f t="shared" si="50"/>
        <v>0</v>
      </c>
      <c r="AE53" s="723">
        <f t="shared" si="50"/>
        <v>0</v>
      </c>
      <c r="AF53" s="723">
        <f t="shared" si="50"/>
        <v>0</v>
      </c>
      <c r="AG53" s="723">
        <f t="shared" si="50"/>
        <v>0</v>
      </c>
      <c r="AH53" s="723">
        <f t="shared" si="50"/>
        <v>0</v>
      </c>
      <c r="AI53" s="336">
        <f t="shared" si="41"/>
        <v>0</v>
      </c>
      <c r="AJ53" s="429"/>
      <c r="AU53" s="12"/>
    </row>
    <row r="54" spans="2:54" ht="17.25" customHeight="1" thickBot="1" x14ac:dyDescent="0.3">
      <c r="B54" s="15"/>
      <c r="C54" s="129">
        <f t="shared" si="38"/>
        <v>10</v>
      </c>
      <c r="D54" s="340">
        <f t="shared" si="39"/>
        <v>0</v>
      </c>
      <c r="E54" s="130"/>
      <c r="F54" s="130"/>
      <c r="G54" s="130"/>
      <c r="H54" s="340">
        <f t="shared" si="42"/>
        <v>0</v>
      </c>
      <c r="I54" s="119"/>
      <c r="J54" s="723">
        <f t="shared" ref="J54:AH54" si="51">IF($I21&gt;=25,$H54,IF(J$44&lt;=$I21,$H54,IF(J$44&lt;=($I21*($W21+1)),$H54,0)))</f>
        <v>0</v>
      </c>
      <c r="K54" s="723">
        <f t="shared" si="51"/>
        <v>0</v>
      </c>
      <c r="L54" s="723">
        <f t="shared" si="51"/>
        <v>0</v>
      </c>
      <c r="M54" s="723">
        <f t="shared" si="51"/>
        <v>0</v>
      </c>
      <c r="N54" s="723">
        <f t="shared" si="51"/>
        <v>0</v>
      </c>
      <c r="O54" s="723">
        <f t="shared" si="51"/>
        <v>0</v>
      </c>
      <c r="P54" s="723">
        <f t="shared" si="51"/>
        <v>0</v>
      </c>
      <c r="Q54" s="723">
        <f t="shared" si="51"/>
        <v>0</v>
      </c>
      <c r="R54" s="723">
        <f t="shared" si="51"/>
        <v>0</v>
      </c>
      <c r="S54" s="723">
        <f t="shared" si="51"/>
        <v>0</v>
      </c>
      <c r="T54" s="723">
        <f t="shared" si="51"/>
        <v>0</v>
      </c>
      <c r="U54" s="723">
        <f t="shared" si="51"/>
        <v>0</v>
      </c>
      <c r="V54" s="723">
        <f t="shared" si="51"/>
        <v>0</v>
      </c>
      <c r="W54" s="723">
        <f t="shared" si="51"/>
        <v>0</v>
      </c>
      <c r="X54" s="723">
        <f t="shared" si="51"/>
        <v>0</v>
      </c>
      <c r="Y54" s="723">
        <f t="shared" si="51"/>
        <v>0</v>
      </c>
      <c r="Z54" s="723">
        <f t="shared" si="51"/>
        <v>0</v>
      </c>
      <c r="AA54" s="723">
        <f t="shared" si="51"/>
        <v>0</v>
      </c>
      <c r="AB54" s="723">
        <f t="shared" si="51"/>
        <v>0</v>
      </c>
      <c r="AC54" s="723">
        <f t="shared" si="51"/>
        <v>0</v>
      </c>
      <c r="AD54" s="723">
        <f t="shared" si="51"/>
        <v>0</v>
      </c>
      <c r="AE54" s="723">
        <f t="shared" si="51"/>
        <v>0</v>
      </c>
      <c r="AF54" s="723">
        <f t="shared" si="51"/>
        <v>0</v>
      </c>
      <c r="AG54" s="723">
        <f t="shared" si="51"/>
        <v>0</v>
      </c>
      <c r="AH54" s="723">
        <f t="shared" si="51"/>
        <v>0</v>
      </c>
      <c r="AI54" s="337">
        <f>SUM(P54:AH54)</f>
        <v>0</v>
      </c>
      <c r="AJ54" s="430"/>
      <c r="AU54" s="12"/>
    </row>
    <row r="55" spans="2:54" ht="15.75" thickBot="1" x14ac:dyDescent="0.3">
      <c r="B55" s="15"/>
      <c r="C55" s="131"/>
      <c r="D55" s="128"/>
      <c r="E55" s="128"/>
      <c r="F55" s="128"/>
      <c r="G55" s="128"/>
      <c r="H55" s="117"/>
      <c r="I55" s="121" t="s">
        <v>33</v>
      </c>
      <c r="J55" s="338">
        <f t="shared" ref="J55:AH55" si="52">SUM(J45:J54)</f>
        <v>0</v>
      </c>
      <c r="K55" s="338">
        <f t="shared" si="52"/>
        <v>0</v>
      </c>
      <c r="L55" s="338">
        <f t="shared" si="52"/>
        <v>0</v>
      </c>
      <c r="M55" s="338">
        <f t="shared" si="52"/>
        <v>0</v>
      </c>
      <c r="N55" s="338">
        <f t="shared" si="52"/>
        <v>0</v>
      </c>
      <c r="O55" s="338">
        <f t="shared" si="52"/>
        <v>0</v>
      </c>
      <c r="P55" s="338">
        <f t="shared" si="52"/>
        <v>0</v>
      </c>
      <c r="Q55" s="338">
        <f t="shared" si="52"/>
        <v>0</v>
      </c>
      <c r="R55" s="338">
        <f t="shared" si="52"/>
        <v>0</v>
      </c>
      <c r="S55" s="338">
        <f t="shared" si="52"/>
        <v>0</v>
      </c>
      <c r="T55" s="338">
        <f t="shared" si="52"/>
        <v>0</v>
      </c>
      <c r="U55" s="338">
        <f t="shared" si="52"/>
        <v>0</v>
      </c>
      <c r="V55" s="338">
        <f t="shared" si="52"/>
        <v>0</v>
      </c>
      <c r="W55" s="338">
        <f t="shared" si="52"/>
        <v>0</v>
      </c>
      <c r="X55" s="338">
        <f t="shared" si="52"/>
        <v>0</v>
      </c>
      <c r="Y55" s="338">
        <f t="shared" si="52"/>
        <v>0</v>
      </c>
      <c r="Z55" s="338">
        <f t="shared" si="52"/>
        <v>0</v>
      </c>
      <c r="AA55" s="338">
        <f t="shared" si="52"/>
        <v>0</v>
      </c>
      <c r="AB55" s="338">
        <f t="shared" si="52"/>
        <v>0</v>
      </c>
      <c r="AC55" s="338">
        <f t="shared" si="52"/>
        <v>0</v>
      </c>
      <c r="AD55" s="338">
        <f t="shared" si="52"/>
        <v>0</v>
      </c>
      <c r="AE55" s="338">
        <f t="shared" si="52"/>
        <v>0</v>
      </c>
      <c r="AF55" s="338">
        <f t="shared" si="52"/>
        <v>0</v>
      </c>
      <c r="AG55" s="338">
        <f t="shared" si="52"/>
        <v>0</v>
      </c>
      <c r="AH55" s="338">
        <f t="shared" si="52"/>
        <v>0</v>
      </c>
      <c r="AI55" s="339">
        <f>SUM(AI45:AI54)</f>
        <v>0</v>
      </c>
      <c r="AJ55" s="431"/>
      <c r="AU55" s="12"/>
    </row>
    <row r="56" spans="2:54" ht="24.75" customHeight="1" thickBot="1" x14ac:dyDescent="0.3">
      <c r="B56" s="15"/>
      <c r="C56" s="133"/>
      <c r="D56" s="134"/>
      <c r="E56" s="134"/>
      <c r="F56" s="134"/>
      <c r="G56" s="134"/>
      <c r="H56" s="134"/>
      <c r="I56" s="134"/>
      <c r="J56" s="134"/>
      <c r="K56" s="134"/>
      <c r="L56" s="134"/>
      <c r="M56" s="134"/>
      <c r="N56" s="134"/>
      <c r="O56" s="134"/>
      <c r="P56" s="134"/>
      <c r="Q56" s="134"/>
      <c r="R56" s="134"/>
      <c r="S56" s="134"/>
      <c r="T56" s="134"/>
      <c r="U56" s="134"/>
      <c r="V56" s="135"/>
      <c r="W56" s="136"/>
      <c r="X56" s="136"/>
      <c r="Y56" s="136"/>
      <c r="Z56" s="136"/>
      <c r="AA56" s="136"/>
      <c r="AB56" s="136"/>
      <c r="AC56" s="136"/>
      <c r="AD56" s="136"/>
      <c r="AE56" s="136"/>
      <c r="AF56" s="136"/>
      <c r="AG56" s="136"/>
      <c r="AH56" s="136"/>
      <c r="AI56" s="137"/>
      <c r="AJ56" s="114"/>
      <c r="AT56" s="78"/>
      <c r="AU56" s="12"/>
    </row>
    <row r="57" spans="2:54" ht="24.75" customHeight="1" x14ac:dyDescent="0.25">
      <c r="B57" s="15"/>
      <c r="C57" s="138"/>
      <c r="D57" s="138"/>
      <c r="E57" s="138"/>
      <c r="F57" s="138"/>
      <c r="G57" s="138"/>
      <c r="H57" s="138"/>
      <c r="I57" s="138"/>
      <c r="J57" s="138"/>
      <c r="K57" s="138"/>
      <c r="L57" s="138"/>
      <c r="M57" s="138"/>
      <c r="N57" s="138"/>
      <c r="O57" s="138"/>
      <c r="P57" s="138"/>
      <c r="Q57" s="138"/>
      <c r="R57" s="138"/>
      <c r="S57" s="138"/>
      <c r="T57" s="138"/>
      <c r="U57" s="138"/>
      <c r="V57" s="138"/>
      <c r="W57" s="114"/>
      <c r="X57" s="114"/>
      <c r="Y57" s="114"/>
      <c r="Z57" s="114"/>
      <c r="AA57" s="114"/>
      <c r="AB57" s="114"/>
      <c r="AC57" s="114"/>
      <c r="AD57" s="114"/>
      <c r="AE57" s="114"/>
      <c r="AF57" s="114"/>
      <c r="AG57" s="114"/>
      <c r="AH57" s="114"/>
      <c r="AI57" s="114"/>
      <c r="AJ57" s="114"/>
      <c r="AT57" s="78"/>
      <c r="AU57" s="12"/>
    </row>
    <row r="58" spans="2:54" x14ac:dyDescent="0.25">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T58" s="78"/>
      <c r="AU58" s="12"/>
    </row>
    <row r="59" spans="2:54" x14ac:dyDescent="0.25">
      <c r="B59" s="15"/>
      <c r="C59" s="2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T59" s="78"/>
      <c r="AU59" s="12"/>
    </row>
    <row r="60" spans="2:54" ht="15.75" thickBot="1" x14ac:dyDescent="0.3">
      <c r="B60" s="139"/>
      <c r="C60" s="673" t="str">
        <f>'1. Identificação Ben. Oper.'!D10&amp;"/// "&amp;'1. Identificação Ben. Oper.'!D12&amp;" /// "&amp;'1. Identificação Ben. Oper.'!D11</f>
        <v xml:space="preserve">(atribuído pelo Balcão 2020 após submissão):///  /// </v>
      </c>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30"/>
    </row>
    <row r="61" spans="2:54" x14ac:dyDescent="0.25">
      <c r="AB61" s="3"/>
      <c r="AC61" s="3"/>
      <c r="AD61" s="3"/>
      <c r="AE61" s="3"/>
      <c r="AT61" s="78"/>
    </row>
    <row r="62" spans="2:54" x14ac:dyDescent="0.25">
      <c r="AB62" s="3"/>
      <c r="AC62" s="3"/>
      <c r="AD62" s="3"/>
      <c r="AE62" s="3"/>
      <c r="AT62" s="78"/>
    </row>
    <row r="63" spans="2:54" x14ac:dyDescent="0.25">
      <c r="AT63" s="78"/>
    </row>
    <row r="64" spans="2:54" x14ac:dyDescent="0.25">
      <c r="AT64" s="78"/>
    </row>
    <row r="65" spans="10:46" ht="15.75" thickBot="1" x14ac:dyDescent="0.3">
      <c r="AT65" s="78"/>
    </row>
    <row r="66" spans="10:46" ht="15.75" thickBot="1" x14ac:dyDescent="0.3">
      <c r="J66" s="1603" t="s">
        <v>12</v>
      </c>
      <c r="K66" s="1604"/>
      <c r="L66" s="1604"/>
      <c r="M66" s="1604"/>
      <c r="N66" s="1604"/>
      <c r="O66" s="1604"/>
      <c r="P66" s="1604"/>
      <c r="Q66" s="1605"/>
      <c r="AT66" s="78"/>
    </row>
    <row r="67" spans="10:46" ht="24.75" thickBot="1" x14ac:dyDescent="0.3">
      <c r="J67" s="1606" t="s">
        <v>86</v>
      </c>
      <c r="K67" s="1607"/>
      <c r="L67" s="1607"/>
      <c r="M67" s="1607"/>
      <c r="N67" s="1607"/>
      <c r="O67" s="1607"/>
      <c r="P67" s="70" t="s">
        <v>121</v>
      </c>
      <c r="Q67" s="543" t="s">
        <v>90</v>
      </c>
      <c r="AT67" s="78"/>
    </row>
    <row r="68" spans="10:46" ht="15.75" thickBot="1" x14ac:dyDescent="0.3">
      <c r="J68" s="544" t="str">
        <f>'1. Identificação Ben. Oper.'!D44</f>
        <v>Energia Elétrica</v>
      </c>
      <c r="K68" s="154" t="str">
        <f>IF('1. Identificação Ben. Oper.'!E44="","",'1. Identificação Ben. Oper.'!E44)</f>
        <v>Gás Natural</v>
      </c>
      <c r="L68" s="154" t="str">
        <f>IF('1. Identificação Ben. Oper.'!F44="","",'1. Identificação Ben. Oper.'!F44)</f>
        <v/>
      </c>
      <c r="M68" s="154" t="str">
        <f>IF('1. Identificação Ben. Oper.'!G44="","",'1. Identificação Ben. Oper.'!G44)</f>
        <v/>
      </c>
      <c r="N68" s="154" t="str">
        <f>IF('1. Identificação Ben. Oper.'!H44="","",'1. Identificação Ben. Oper.'!H44)</f>
        <v/>
      </c>
      <c r="O68" s="153" t="s">
        <v>45</v>
      </c>
      <c r="P68" s="153" t="s">
        <v>3</v>
      </c>
      <c r="Q68" s="153" t="s">
        <v>4</v>
      </c>
      <c r="AT68" s="78"/>
    </row>
    <row r="69" spans="10:46" x14ac:dyDescent="0.25">
      <c r="J69" s="1700" t="str">
        <f>IF('1. Identificação Ben. Oper.'!D45="","",IF(AND($D$12="",$D$13="",$D$14="",$D$15="",$D$16="",$D$17="",$D$18="",$D$19="",$D$20="",$D$21=""),"",'1. Identificação Ben. Oper.'!D45))</f>
        <v/>
      </c>
      <c r="K69" s="1696" t="str">
        <f>IF('1. Identificação Ben. Oper.'!E45="","",IF(AND($D$12="",$D$13="",$D$14="",$D$15="",$D$16="",$D$17="",$D$18="",$D$19="",$D$20="",$D$21=""),"",'1. Identificação Ben. Oper.'!E45))</f>
        <v/>
      </c>
      <c r="L69" s="1696" t="str">
        <f>IF('1. Identificação Ben. Oper.'!F45="","",IF(AND($D$12="",$D$13="",$D$14="",$D$15="",$D$16="",$D$17="",$D$18="",$D$19="",$D$20="",$D$21=""),"",'1. Identificação Ben. Oper.'!F45))</f>
        <v/>
      </c>
      <c r="M69" s="1696" t="str">
        <f>IF('1. Identificação Ben. Oper.'!G45="","",IF(AND($D$12="",$D$13="",$D$14="",$D$15="",$D$16="",$D$17="",$D$18="",$D$19="",$D$20="",$D$21=""),"",'1. Identificação Ben. Oper.'!G45))</f>
        <v/>
      </c>
      <c r="N69" s="1696" t="str">
        <f>IF('1. Identificação Ben. Oper.'!H45="","",IF(AND($D$12="",$D$13="",$D$14="",$D$15="",$D$16="",$D$17="",$D$18="",$D$19="",$D$20="",$D$21=""),"",'1. Identificação Ben. Oper.'!H45))</f>
        <v/>
      </c>
      <c r="O69" s="1702">
        <f>+SUM(J69:N69)</f>
        <v>0</v>
      </c>
      <c r="P69" s="1704">
        <f>IF(J69="",0,IF(J69=0,0,(+VLOOKUP($J$68,'AP.8. Fatores de conversão'!$A$5:$I$13,6,FALSE)*J69)))+IF(K69="",0,IF(K69=0,0,(+VLOOKUP($K$68,'AP.8. Fatores de conversão'!$A$5:$I$13,6,FALSE)*K69)))+IF(L69="",0,IF(L69=0,0,(+VLOOKUP($L$68,'AP.8. Fatores de conversão'!$A$5:$I$13,6,FALSE)*L69)))+IF(M69="",0,IF(M69=0,0,(+VLOOKUP($M$68,'AP.8. Fatores de conversão'!$A$5:$I$13,6,FALSE)*M69)))+IF(N69="",0,IF(N69=0,0,(+VLOOKUP($N$68,'AP.8. Fatores de conversão'!$A$5:$I$13,6,FALSE)*N69)))</f>
        <v>0</v>
      </c>
      <c r="Q69" s="1706">
        <f>+SUMPRODUCT('1. Identificação Ben. Oper.'!$D$50:$H$50,J69:N69)</f>
        <v>0</v>
      </c>
      <c r="AT69" s="78"/>
    </row>
    <row r="70" spans="10:46" x14ac:dyDescent="0.25">
      <c r="J70" s="1700"/>
      <c r="K70" s="1696"/>
      <c r="L70" s="1696"/>
      <c r="M70" s="1696"/>
      <c r="N70" s="1696"/>
      <c r="O70" s="1702"/>
      <c r="P70" s="1704"/>
      <c r="Q70" s="1706"/>
      <c r="AT70" s="78"/>
    </row>
    <row r="71" spans="10:46" x14ac:dyDescent="0.25">
      <c r="J71" s="1700"/>
      <c r="K71" s="1696"/>
      <c r="L71" s="1696"/>
      <c r="M71" s="1696"/>
      <c r="N71" s="1696"/>
      <c r="O71" s="1702"/>
      <c r="P71" s="1704"/>
      <c r="Q71" s="1706"/>
      <c r="AT71" s="78"/>
    </row>
    <row r="72" spans="10:46" x14ac:dyDescent="0.25">
      <c r="J72" s="1700"/>
      <c r="K72" s="1696"/>
      <c r="L72" s="1696"/>
      <c r="M72" s="1696"/>
      <c r="N72" s="1696"/>
      <c r="O72" s="1702"/>
      <c r="P72" s="1704"/>
      <c r="Q72" s="1706"/>
      <c r="AT72" s="78"/>
    </row>
    <row r="73" spans="10:46" x14ac:dyDescent="0.25">
      <c r="J73" s="1700"/>
      <c r="K73" s="1696"/>
      <c r="L73" s="1696"/>
      <c r="M73" s="1696"/>
      <c r="N73" s="1696"/>
      <c r="O73" s="1702"/>
      <c r="P73" s="1704"/>
      <c r="Q73" s="1706"/>
      <c r="AT73" s="78"/>
    </row>
    <row r="74" spans="10:46" x14ac:dyDescent="0.25">
      <c r="J74" s="1700"/>
      <c r="K74" s="1696"/>
      <c r="L74" s="1696"/>
      <c r="M74" s="1696"/>
      <c r="N74" s="1696"/>
      <c r="O74" s="1702"/>
      <c r="P74" s="1704"/>
      <c r="Q74" s="1706"/>
      <c r="AT74" s="78"/>
    </row>
    <row r="75" spans="10:46" x14ac:dyDescent="0.25">
      <c r="J75" s="1700"/>
      <c r="K75" s="1696"/>
      <c r="L75" s="1696"/>
      <c r="M75" s="1696"/>
      <c r="N75" s="1696"/>
      <c r="O75" s="1702"/>
      <c r="P75" s="1704"/>
      <c r="Q75" s="1706"/>
      <c r="AT75" s="78"/>
    </row>
    <row r="76" spans="10:46" x14ac:dyDescent="0.25">
      <c r="J76" s="1700"/>
      <c r="K76" s="1696"/>
      <c r="L76" s="1696"/>
      <c r="M76" s="1696"/>
      <c r="N76" s="1696"/>
      <c r="O76" s="1702"/>
      <c r="P76" s="1704"/>
      <c r="Q76" s="1706"/>
      <c r="AT76" s="78"/>
    </row>
    <row r="77" spans="10:46" x14ac:dyDescent="0.25">
      <c r="J77" s="1700"/>
      <c r="K77" s="1696"/>
      <c r="L77" s="1696"/>
      <c r="M77" s="1696"/>
      <c r="N77" s="1696"/>
      <c r="O77" s="1702"/>
      <c r="P77" s="1704"/>
      <c r="Q77" s="1706"/>
      <c r="AT77" s="78"/>
    </row>
    <row r="78" spans="10:46" x14ac:dyDescent="0.25">
      <c r="J78" s="1700"/>
      <c r="K78" s="1696"/>
      <c r="L78" s="1696"/>
      <c r="M78" s="1696"/>
      <c r="N78" s="1696"/>
      <c r="O78" s="1702"/>
      <c r="P78" s="1704"/>
      <c r="Q78" s="1706"/>
      <c r="AT78" s="78"/>
    </row>
    <row r="79" spans="10:46" ht="15.75" thickBot="1" x14ac:dyDescent="0.3">
      <c r="J79" s="1701"/>
      <c r="K79" s="1697"/>
      <c r="L79" s="1697"/>
      <c r="M79" s="1697"/>
      <c r="N79" s="1697"/>
      <c r="O79" s="1703"/>
      <c r="P79" s="1705"/>
      <c r="Q79" s="1707"/>
      <c r="AT79" s="78"/>
    </row>
    <row r="80" spans="10:46" ht="15.75" thickBot="1" x14ac:dyDescent="0.3">
      <c r="J80" s="91">
        <f>SUM(J69)</f>
        <v>0</v>
      </c>
      <c r="K80" s="92">
        <f t="shared" ref="K80:Q80" si="53">SUM(K69)</f>
        <v>0</v>
      </c>
      <c r="L80" s="92">
        <f t="shared" si="53"/>
        <v>0</v>
      </c>
      <c r="M80" s="92">
        <f t="shared" si="53"/>
        <v>0</v>
      </c>
      <c r="N80" s="92">
        <f t="shared" si="53"/>
        <v>0</v>
      </c>
      <c r="O80" s="92">
        <f t="shared" si="53"/>
        <v>0</v>
      </c>
      <c r="P80" s="93">
        <f t="shared" si="53"/>
        <v>0</v>
      </c>
      <c r="Q80" s="94">
        <f t="shared" si="53"/>
        <v>0</v>
      </c>
      <c r="AT80" s="78"/>
    </row>
    <row r="81" spans="46:46" x14ac:dyDescent="0.25">
      <c r="AT81" s="78"/>
    </row>
    <row r="82" spans="46:46" x14ac:dyDescent="0.25">
      <c r="AT82" s="78"/>
    </row>
    <row r="83" spans="46:46" x14ac:dyDescent="0.25">
      <c r="AT83" s="78"/>
    </row>
    <row r="84" spans="46:46" x14ac:dyDescent="0.25">
      <c r="AT84" s="78"/>
    </row>
    <row r="85" spans="46:46" x14ac:dyDescent="0.25">
      <c r="AT85" s="78"/>
    </row>
    <row r="86" spans="46:46" x14ac:dyDescent="0.25">
      <c r="AT86" s="78"/>
    </row>
    <row r="87" spans="46:46" x14ac:dyDescent="0.25">
      <c r="AT87" s="78"/>
    </row>
    <row r="88" spans="46:46" x14ac:dyDescent="0.25">
      <c r="AT88" s="78"/>
    </row>
    <row r="89" spans="46:46" x14ac:dyDescent="0.25">
      <c r="AT89" s="78"/>
    </row>
    <row r="90" spans="46:46" x14ac:dyDescent="0.25">
      <c r="AT90" s="78"/>
    </row>
    <row r="91" spans="46:46" x14ac:dyDescent="0.25">
      <c r="AT91" s="78"/>
    </row>
    <row r="92" spans="46:46" x14ac:dyDescent="0.25">
      <c r="AT92" s="78"/>
    </row>
    <row r="93" spans="46:46" x14ac:dyDescent="0.25">
      <c r="AT93" s="78"/>
    </row>
    <row r="94" spans="46:46" x14ac:dyDescent="0.25">
      <c r="AT94" s="78"/>
    </row>
    <row r="96" spans="46:46" x14ac:dyDescent="0.25">
      <c r="AT96" s="78"/>
    </row>
    <row r="98" spans="46:46" x14ac:dyDescent="0.25">
      <c r="AT98" s="78"/>
    </row>
    <row r="100" spans="46:46" x14ac:dyDescent="0.25">
      <c r="AT100" s="78"/>
    </row>
    <row r="102" spans="46:46" x14ac:dyDescent="0.25">
      <c r="AT102" s="78"/>
    </row>
    <row r="104" spans="46:46" x14ac:dyDescent="0.25">
      <c r="AT104" s="78"/>
    </row>
    <row r="106" spans="46:46" x14ac:dyDescent="0.25">
      <c r="AT106" s="78"/>
    </row>
    <row r="108" spans="46:46" x14ac:dyDescent="0.25">
      <c r="AT108" s="78"/>
    </row>
    <row r="109" spans="46:46" x14ac:dyDescent="0.25">
      <c r="AT109" s="3">
        <v>76</v>
      </c>
    </row>
    <row r="110" spans="46:46" x14ac:dyDescent="0.25">
      <c r="AT110" s="78">
        <v>77</v>
      </c>
    </row>
    <row r="111" spans="46:46" x14ac:dyDescent="0.25">
      <c r="AT111" s="3">
        <v>78</v>
      </c>
    </row>
  </sheetData>
  <sheetProtection algorithmName="SHA-512" hashValue="doRNeg46XDgyWZ3fPfptj4xEg5XXR9d3s1wKPdeqoumfWp5xZqO560mwNqKmeGOL2LVN4lXrHE/30JEuYMwrtw==" saltValue="k80WvE28a0YdYl1Fw79wWA==" spinCount="100000" sheet="1" objects="1" scenarios="1"/>
  <protectedRanges>
    <protectedRange sqref="D12:N21 U12:W21 Y12:Z21 AD12:AK21" name="Intervalo1"/>
  </protectedRanges>
  <mergeCells count="30">
    <mergeCell ref="AD8:AG8"/>
    <mergeCell ref="AH8:AJ8"/>
    <mergeCell ref="AD9:AE9"/>
    <mergeCell ref="AF9:AG9"/>
    <mergeCell ref="N69:N79"/>
    <mergeCell ref="O69:O79"/>
    <mergeCell ref="P69:P79"/>
    <mergeCell ref="Q69:Q79"/>
    <mergeCell ref="Y8:AC8"/>
    <mergeCell ref="J8:X8"/>
    <mergeCell ref="J9:O9"/>
    <mergeCell ref="Q9:R9"/>
    <mergeCell ref="C5:E5"/>
    <mergeCell ref="C6:I6"/>
    <mergeCell ref="C7:E7"/>
    <mergeCell ref="J67:O67"/>
    <mergeCell ref="J66:Q66"/>
    <mergeCell ref="AK9:AK10"/>
    <mergeCell ref="L69:L79"/>
    <mergeCell ref="M69:M79"/>
    <mergeCell ref="C24:D24"/>
    <mergeCell ref="C11:F11"/>
    <mergeCell ref="C26:D26"/>
    <mergeCell ref="J69:J79"/>
    <mergeCell ref="K69:K79"/>
    <mergeCell ref="H31:I31"/>
    <mergeCell ref="H44:I44"/>
    <mergeCell ref="C25:D25"/>
    <mergeCell ref="J29:AI29"/>
    <mergeCell ref="J30:AH30"/>
  </mergeCells>
  <phoneticPr fontId="90" type="noConversion"/>
  <conditionalFormatting sqref="D12:I21">
    <cfRule type="containsBlanks" dxfId="119" priority="10">
      <formula>LEN(TRIM(D12))=0</formula>
    </cfRule>
  </conditionalFormatting>
  <conditionalFormatting sqref="J12:N21 U12:W21 Y12:Z21">
    <cfRule type="containsBlanks" dxfId="118" priority="9">
      <formula>LEN(TRIM(J12))=0</formula>
    </cfRule>
  </conditionalFormatting>
  <conditionalFormatting sqref="AD18:AK19 AD21:AK21">
    <cfRule type="containsBlanks" dxfId="117" priority="7">
      <formula>LEN(TRIM(AD18))=0</formula>
    </cfRule>
  </conditionalFormatting>
  <conditionalFormatting sqref="AD12:AG16">
    <cfRule type="containsBlanks" dxfId="116" priority="6">
      <formula>LEN(TRIM(AD12))=0</formula>
    </cfRule>
  </conditionalFormatting>
  <conditionalFormatting sqref="AH12:AI16">
    <cfRule type="containsBlanks" dxfId="115" priority="5">
      <formula>LEN(TRIM(AH12))=0</formula>
    </cfRule>
  </conditionalFormatting>
  <conditionalFormatting sqref="AJ12:AJ16">
    <cfRule type="containsBlanks" dxfId="114" priority="4">
      <formula>LEN(TRIM(AJ12))=0</formula>
    </cfRule>
  </conditionalFormatting>
  <conditionalFormatting sqref="AK12:AK16">
    <cfRule type="containsBlanks" dxfId="113" priority="3">
      <formula>LEN(TRIM(AK12))=0</formula>
    </cfRule>
  </conditionalFormatting>
  <conditionalFormatting sqref="AD17:AK17">
    <cfRule type="containsBlanks" dxfId="112" priority="2">
      <formula>LEN(TRIM(AD17))=0</formula>
    </cfRule>
  </conditionalFormatting>
  <conditionalFormatting sqref="AD20:AK20">
    <cfRule type="containsBlanks" dxfId="111" priority="1">
      <formula>LEN(TRIM(AD20))=0</formula>
    </cfRule>
  </conditionalFormatting>
  <dataValidations count="2">
    <dataValidation type="list" allowBlank="1" showInputMessage="1" showErrorMessage="1" sqref="AF12:AF21 AD12:AD21" xr:uid="{00000000-0002-0000-0600-000000000000}">
      <formula1>"01, 02, 03, 04, 05, 06, 07, 08, 09, 10, 11, 12"</formula1>
    </dataValidation>
    <dataValidation type="list" allowBlank="1" showInputMessage="1" showErrorMessage="1" sqref="AG12:AG21 AE12:AE21" xr:uid="{00000000-0002-0000-0600-000001000000}">
      <formula1>"2017, 2018, 2019, 2020, 2021, 2022"</formula1>
    </dataValidation>
  </dataValidations>
  <hyperlinks>
    <hyperlink ref="J2" location="'0.Ajuda'!A1" display="Ajuda" xr:uid="{00000000-0004-0000-0600-000000000000}"/>
    <hyperlink ref="L2" location="Home!A1" display="Home" xr:uid="{00000000-0004-0000-0600-000001000000}"/>
    <hyperlink ref="D2" location="'6. Medidas a) v)'!A1" display="'6. Medidas a) v)'!A1" xr:uid="{00000000-0004-0000-0600-000002000000}"/>
    <hyperlink ref="P2" location="'11. Resumo e Forma de Financ.'!A1" display="Resumo da Operação" xr:uid="{00000000-0004-0000-0600-000003000000}"/>
    <hyperlink ref="N2" location="'AP.2. Quadro de Despesa'!A1" display="Quadro de Despesa" xr:uid="{00000000-0004-0000-0600-000004000000}"/>
  </hyperlinks>
  <pageMargins left="0.7" right="0.7" top="0.75" bottom="0.75" header="0.3" footer="0.3"/>
  <pageSetup paperSize="9" scale="22" fitToHeight="0" orientation="landscape" r:id="rId1"/>
  <ignoredErrors>
    <ignoredError sqref="S22"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'AP.8. Fatores de conversão'!$M$2:$M$3</xm:f>
          </x14:formula1>
          <xm:sqref>E12:E21</xm:sqref>
        </x14:dataValidation>
        <x14:dataValidation type="list" allowBlank="1" showInputMessage="1" showErrorMessage="1" xr:uid="{00000000-0002-0000-0600-000003000000}">
          <x14:formula1>
            <xm:f>'Folha Base'!$C$5:$C$16</xm:f>
          </x14:formula1>
          <xm:sqref>AH12:AH21</xm:sqref>
        </x14:dataValidation>
        <x14:dataValidation type="list" allowBlank="1" showInputMessage="1" showErrorMessage="1" xr:uid="{00000000-0002-0000-0600-000004000000}">
          <x14:formula1>
            <xm:f>'Folha Base'!$G$5:$G$8</xm:f>
          </x14:formula1>
          <xm:sqref>AK12:AK21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I110"/>
  <sheetViews>
    <sheetView showGridLines="0" zoomScale="70" zoomScaleNormal="70" workbookViewId="0">
      <selection activeCell="AH14" sqref="AH14"/>
    </sheetView>
  </sheetViews>
  <sheetFormatPr defaultColWidth="9.140625" defaultRowHeight="15" x14ac:dyDescent="0.25"/>
  <cols>
    <col min="1" max="2" width="9.140625" style="3"/>
    <col min="3" max="3" width="11.5703125" style="1" customWidth="1"/>
    <col min="4" max="4" width="54.42578125" style="3" customWidth="1"/>
    <col min="5" max="5" width="21.7109375" style="3" customWidth="1"/>
    <col min="6" max="6" width="91" style="3" customWidth="1"/>
    <col min="7" max="7" width="35.140625" style="3" customWidth="1"/>
    <col min="8" max="8" width="17.28515625" style="3" customWidth="1"/>
    <col min="9" max="16" width="13.5703125" style="3" customWidth="1"/>
    <col min="17" max="17" width="16.5703125" style="3" customWidth="1"/>
    <col min="18" max="21" width="13.5703125" style="3" customWidth="1"/>
    <col min="22" max="22" width="18" style="3" customWidth="1"/>
    <col min="23" max="23" width="18.42578125" style="3" customWidth="1"/>
    <col min="24" max="24" width="14.5703125" style="3" customWidth="1"/>
    <col min="25" max="25" width="17.5703125" style="3" customWidth="1"/>
    <col min="26" max="28" width="13.5703125" style="3" customWidth="1"/>
    <col min="29" max="29" width="18.28515625" style="3" customWidth="1"/>
    <col min="30" max="30" width="13.5703125" style="3" customWidth="1"/>
    <col min="31" max="32" width="13.5703125" style="4" customWidth="1"/>
    <col min="33" max="34" width="13.5703125" style="3" customWidth="1"/>
    <col min="35" max="35" width="22.7109375" style="3" customWidth="1"/>
    <col min="36" max="36" width="20.5703125" style="3" customWidth="1"/>
    <col min="37" max="37" width="19" style="3" customWidth="1"/>
    <col min="38" max="38" width="16.7109375" style="3" customWidth="1"/>
    <col min="39" max="42" width="12.85546875" style="3" customWidth="1"/>
    <col min="43" max="43" width="25.28515625" style="3" customWidth="1"/>
    <col min="44" max="44" width="25.28515625" style="3" hidden="1" customWidth="1"/>
    <col min="45" max="45" width="25.28515625" style="3" customWidth="1"/>
    <col min="46" max="46" width="17.5703125" style="3" customWidth="1"/>
    <col min="47" max="47" width="12.85546875" style="3" customWidth="1"/>
    <col min="48" max="48" width="9.140625" style="3"/>
    <col min="49" max="49" width="11.85546875" style="3" customWidth="1"/>
    <col min="50" max="52" width="9.140625" style="3"/>
    <col min="53" max="53" width="18.5703125" style="3" customWidth="1"/>
    <col min="54" max="54" width="25.7109375" style="3" customWidth="1"/>
    <col min="55" max="58" width="18.5703125" style="3" customWidth="1"/>
    <col min="59" max="62" width="11.28515625" style="3" customWidth="1"/>
    <col min="63" max="16384" width="9.140625" style="3"/>
  </cols>
  <sheetData>
    <row r="1" spans="2:58" ht="23.25" customHeight="1" x14ac:dyDescent="0.25">
      <c r="C1" s="3"/>
    </row>
    <row r="2" spans="2:58" ht="34.5" customHeight="1" x14ac:dyDescent="0.25">
      <c r="B2" s="884"/>
      <c r="C2" s="885"/>
      <c r="D2" s="883" t="s">
        <v>548</v>
      </c>
      <c r="F2" s="770"/>
      <c r="K2" s="867" t="s">
        <v>359</v>
      </c>
      <c r="M2" s="868" t="s">
        <v>562</v>
      </c>
      <c r="O2" s="868" t="s">
        <v>535</v>
      </c>
      <c r="Q2" s="868" t="s">
        <v>552</v>
      </c>
    </row>
    <row r="3" spans="2:58" ht="15.75" thickBot="1" x14ac:dyDescent="0.3">
      <c r="B3" s="634"/>
      <c r="D3" s="770"/>
      <c r="F3" s="770"/>
    </row>
    <row r="4" spans="2:58" x14ac:dyDescent="0.25">
      <c r="B4" s="56"/>
      <c r="C4" s="57"/>
      <c r="D4" s="7"/>
      <c r="E4" s="7"/>
      <c r="F4" s="7"/>
      <c r="G4" s="7"/>
      <c r="H4" s="7"/>
      <c r="I4" s="7"/>
      <c r="J4" s="7"/>
      <c r="K4" s="7"/>
      <c r="L4" s="7"/>
      <c r="M4" s="7"/>
      <c r="N4" s="7"/>
      <c r="O4" s="7"/>
      <c r="P4" s="7"/>
      <c r="Q4" s="7"/>
      <c r="R4" s="7"/>
      <c r="S4" s="7"/>
      <c r="T4" s="7"/>
      <c r="U4" s="7"/>
      <c r="V4" s="7"/>
      <c r="W4" s="7"/>
      <c r="X4" s="7"/>
      <c r="Y4" s="7"/>
      <c r="Z4" s="7"/>
      <c r="AA4" s="7"/>
      <c r="AB4" s="7"/>
      <c r="AC4" s="7"/>
      <c r="AD4" s="7"/>
      <c r="AE4" s="58"/>
      <c r="AF4" s="58"/>
      <c r="AG4" s="7"/>
      <c r="AH4" s="7"/>
      <c r="AI4" s="7"/>
      <c r="AJ4" s="7"/>
      <c r="AK4" s="7"/>
      <c r="AL4" s="7"/>
      <c r="AM4" s="7"/>
      <c r="AN4" s="7"/>
      <c r="AO4" s="7"/>
      <c r="AP4" s="7"/>
      <c r="AQ4" s="7"/>
      <c r="AR4" s="7"/>
      <c r="AS4" s="7"/>
      <c r="AT4" s="7"/>
      <c r="AU4" s="7"/>
      <c r="AV4" s="7"/>
      <c r="AW4" s="8"/>
    </row>
    <row r="5" spans="2:58" ht="21" x14ac:dyDescent="0.25">
      <c r="B5" s="15"/>
      <c r="C5" s="1624" t="s">
        <v>15</v>
      </c>
      <c r="D5" s="1624"/>
      <c r="E5" s="1624"/>
      <c r="F5" s="10"/>
      <c r="G5" s="701"/>
      <c r="H5" s="10"/>
      <c r="I5" s="305"/>
      <c r="J5" s="10"/>
      <c r="K5" s="11"/>
      <c r="L5" s="11"/>
      <c r="M5" s="11"/>
      <c r="N5" s="11"/>
      <c r="O5" s="11"/>
      <c r="P5" s="11"/>
      <c r="Q5" s="11"/>
      <c r="R5" s="11"/>
      <c r="S5" s="11"/>
      <c r="T5" s="11"/>
      <c r="U5" s="11"/>
      <c r="V5" s="11"/>
      <c r="W5" s="11"/>
      <c r="X5" s="11"/>
      <c r="Y5" s="11"/>
      <c r="Z5" s="11"/>
      <c r="AA5" s="11"/>
      <c r="AB5" s="11"/>
      <c r="AC5" s="11"/>
      <c r="AD5" s="11"/>
      <c r="AE5" s="11"/>
      <c r="AF5" s="11"/>
      <c r="AG5" s="11"/>
      <c r="AH5" s="11"/>
      <c r="AI5" s="11"/>
      <c r="AJ5" s="11"/>
      <c r="AW5" s="12"/>
    </row>
    <row r="6" spans="2:58" ht="50.25" customHeight="1" x14ac:dyDescent="0.25">
      <c r="B6" s="15"/>
      <c r="C6" s="1625" t="s">
        <v>66</v>
      </c>
      <c r="D6" s="1625"/>
      <c r="E6" s="1625"/>
      <c r="F6" s="1625"/>
      <c r="G6" s="1625"/>
      <c r="H6" s="1625"/>
      <c r="I6" s="1625"/>
      <c r="J6" s="1625"/>
      <c r="K6" s="11"/>
      <c r="L6" s="11"/>
      <c r="M6" s="11"/>
      <c r="N6" s="11"/>
      <c r="O6" s="11"/>
      <c r="P6" s="11"/>
      <c r="Q6" s="11"/>
      <c r="R6" s="11"/>
      <c r="S6" s="11"/>
      <c r="T6" s="11"/>
      <c r="U6" s="11"/>
      <c r="V6" s="11"/>
      <c r="W6" s="11"/>
      <c r="X6" s="11"/>
      <c r="Y6" s="11"/>
      <c r="Z6" s="11"/>
      <c r="AA6" s="11"/>
      <c r="AB6" s="11"/>
      <c r="AC6" s="11"/>
      <c r="AD6" s="11"/>
      <c r="AE6" s="36"/>
      <c r="AF6" s="36"/>
      <c r="AG6" s="11"/>
      <c r="AH6" s="11"/>
      <c r="AI6" s="11"/>
      <c r="AJ6" s="11"/>
      <c r="AW6" s="12"/>
    </row>
    <row r="7" spans="2:58" ht="38.25" customHeight="1" thickBot="1" x14ac:dyDescent="0.3">
      <c r="B7" s="15"/>
      <c r="C7" s="1626" t="s">
        <v>17</v>
      </c>
      <c r="D7" s="1626"/>
      <c r="E7" s="1626"/>
      <c r="F7" s="59"/>
      <c r="G7" s="702"/>
      <c r="H7" s="59"/>
      <c r="I7" s="306"/>
      <c r="J7" s="59"/>
      <c r="K7" s="11"/>
      <c r="L7" s="11"/>
      <c r="M7" s="11"/>
      <c r="N7" s="11"/>
      <c r="O7" s="11"/>
      <c r="P7" s="11"/>
      <c r="Q7" s="11"/>
      <c r="R7" s="11"/>
      <c r="S7" s="11"/>
      <c r="T7" s="11"/>
      <c r="U7" s="11"/>
      <c r="V7" s="11"/>
      <c r="W7" s="11"/>
      <c r="X7" s="11"/>
      <c r="Y7" s="11"/>
      <c r="Z7" s="11"/>
      <c r="AA7" s="11"/>
      <c r="AB7" s="11"/>
      <c r="AC7" s="11"/>
      <c r="AD7" s="11"/>
      <c r="AE7" s="11"/>
      <c r="AF7" s="11"/>
      <c r="AG7" s="11"/>
      <c r="AH7" s="11"/>
      <c r="AI7" s="11"/>
      <c r="AJ7" s="11"/>
      <c r="AW7" s="12"/>
      <c r="BA7" s="11"/>
      <c r="BB7" s="11"/>
      <c r="BC7" s="11"/>
      <c r="BD7" s="11"/>
      <c r="BE7" s="11"/>
      <c r="BF7" s="11"/>
    </row>
    <row r="8" spans="2:58" s="64" customFormat="1" ht="15.75" thickBot="1" x14ac:dyDescent="0.3">
      <c r="B8" s="60"/>
      <c r="C8" s="61"/>
      <c r="D8" s="62"/>
      <c r="E8" s="62"/>
      <c r="F8" s="62"/>
      <c r="G8" s="62"/>
      <c r="H8" s="62"/>
      <c r="I8" s="62"/>
      <c r="J8" s="62"/>
      <c r="K8" s="1609" t="s">
        <v>651</v>
      </c>
      <c r="L8" s="1610"/>
      <c r="M8" s="1610"/>
      <c r="N8" s="1610"/>
      <c r="O8" s="1610"/>
      <c r="P8" s="1610"/>
      <c r="Q8" s="1610"/>
      <c r="R8" s="1610"/>
      <c r="S8" s="1610"/>
      <c r="T8" s="1610"/>
      <c r="U8" s="1610"/>
      <c r="V8" s="1610"/>
      <c r="W8" s="1610"/>
      <c r="X8" s="1610"/>
      <c r="Y8" s="1611"/>
      <c r="Z8" s="1603" t="s">
        <v>0</v>
      </c>
      <c r="AA8" s="1604"/>
      <c r="AB8" s="1604"/>
      <c r="AC8" s="1604"/>
      <c r="AD8" s="1605"/>
      <c r="AE8" s="1594" t="s">
        <v>505</v>
      </c>
      <c r="AF8" s="1595"/>
      <c r="AG8" s="1595"/>
      <c r="AH8" s="1596"/>
      <c r="AI8" s="1600" t="s">
        <v>506</v>
      </c>
      <c r="AJ8" s="1601"/>
      <c r="AK8" s="1602"/>
      <c r="AL8" s="1120" t="s">
        <v>520</v>
      </c>
      <c r="AM8" s="3"/>
      <c r="AN8" s="3"/>
      <c r="AQ8" s="62"/>
      <c r="AR8" s="166"/>
      <c r="AS8" s="166"/>
      <c r="AT8" s="166"/>
      <c r="AU8" s="166"/>
      <c r="AV8" s="166"/>
      <c r="AW8" s="12"/>
      <c r="AX8" s="62"/>
      <c r="AZ8" s="62"/>
      <c r="BA8" s="62"/>
      <c r="BB8" s="62"/>
      <c r="BC8" s="62"/>
      <c r="BD8" s="62"/>
      <c r="BE8" s="62"/>
    </row>
    <row r="9" spans="2:58" s="78" customFormat="1" ht="51.75" customHeight="1" thickBot="1" x14ac:dyDescent="0.3">
      <c r="B9" s="65"/>
      <c r="C9" s="66"/>
      <c r="D9" s="67"/>
      <c r="E9" s="67"/>
      <c r="F9" s="67"/>
      <c r="G9" s="67"/>
      <c r="H9" s="68" t="s">
        <v>655</v>
      </c>
      <c r="I9" s="209" t="s">
        <v>152</v>
      </c>
      <c r="J9" s="1424" t="s">
        <v>299</v>
      </c>
      <c r="K9" s="1606" t="s">
        <v>95</v>
      </c>
      <c r="L9" s="1607"/>
      <c r="M9" s="1607"/>
      <c r="N9" s="1607"/>
      <c r="O9" s="1607"/>
      <c r="P9" s="1607"/>
      <c r="Q9" s="71" t="s">
        <v>57</v>
      </c>
      <c r="R9" s="1608" t="s">
        <v>2</v>
      </c>
      <c r="S9" s="1608"/>
      <c r="T9" s="1389" t="s">
        <v>650</v>
      </c>
      <c r="U9" s="1389" t="s">
        <v>97</v>
      </c>
      <c r="V9" s="73" t="s">
        <v>98</v>
      </c>
      <c r="W9" s="1391" t="s">
        <v>58</v>
      </c>
      <c r="X9" s="75" t="s">
        <v>102</v>
      </c>
      <c r="Y9" s="76" t="s">
        <v>103</v>
      </c>
      <c r="Z9" s="77" t="s">
        <v>109</v>
      </c>
      <c r="AA9" s="168" t="s">
        <v>67</v>
      </c>
      <c r="AB9" s="72" t="s">
        <v>62</v>
      </c>
      <c r="AC9" s="423" t="s">
        <v>272</v>
      </c>
      <c r="AD9" s="76" t="s">
        <v>1</v>
      </c>
      <c r="AE9" s="1597" t="s">
        <v>451</v>
      </c>
      <c r="AF9" s="1598"/>
      <c r="AG9" s="1598" t="s">
        <v>452</v>
      </c>
      <c r="AH9" s="1599"/>
      <c r="AI9" s="1458" t="s">
        <v>645</v>
      </c>
      <c r="AJ9" s="1459"/>
      <c r="AK9" s="1133" t="s">
        <v>522</v>
      </c>
      <c r="AL9" s="1579" t="s">
        <v>521</v>
      </c>
      <c r="AQ9" s="67"/>
      <c r="AR9" s="166"/>
      <c r="AS9" s="166"/>
      <c r="AT9" s="166"/>
      <c r="AU9" s="166"/>
      <c r="AV9" s="166"/>
      <c r="AW9" s="12"/>
      <c r="AX9" s="67"/>
      <c r="AZ9" s="67"/>
      <c r="BA9" s="67"/>
      <c r="BB9" s="67"/>
      <c r="BC9" s="67"/>
      <c r="BD9" s="67"/>
      <c r="BE9" s="67"/>
    </row>
    <row r="10" spans="2:58" s="78" customFormat="1" ht="63" customHeight="1" thickBot="1" x14ac:dyDescent="0.3">
      <c r="B10" s="65"/>
      <c r="C10" s="147" t="s">
        <v>9</v>
      </c>
      <c r="D10" s="148" t="s">
        <v>10</v>
      </c>
      <c r="E10" s="149" t="s">
        <v>293</v>
      </c>
      <c r="F10" s="148" t="s">
        <v>19</v>
      </c>
      <c r="G10" s="148" t="s">
        <v>387</v>
      </c>
      <c r="H10" s="150" t="s">
        <v>623</v>
      </c>
      <c r="I10" s="155" t="s">
        <v>104</v>
      </c>
      <c r="J10" s="155" t="s">
        <v>63</v>
      </c>
      <c r="K10" s="152" t="str">
        <f>'1. Identificação Ben. Oper.'!D44</f>
        <v>Energia Elétrica</v>
      </c>
      <c r="L10" s="153" t="str">
        <f>'1. Identificação Ben. Oper.'!E44</f>
        <v>Gás Natural</v>
      </c>
      <c r="M10" s="153" t="str">
        <f>'1. Identificação Ben. Oper.'!F44</f>
        <v/>
      </c>
      <c r="N10" s="153" t="str">
        <f>'1. Identificação Ben. Oper.'!G44</f>
        <v/>
      </c>
      <c r="O10" s="153" t="str">
        <f>'1. Identificação Ben. Oper.'!H44</f>
        <v/>
      </c>
      <c r="P10" s="153" t="s">
        <v>45</v>
      </c>
      <c r="Q10" s="154" t="s">
        <v>4</v>
      </c>
      <c r="R10" s="154" t="s">
        <v>96</v>
      </c>
      <c r="S10" s="154" t="s">
        <v>3</v>
      </c>
      <c r="T10" s="154" t="s">
        <v>5</v>
      </c>
      <c r="U10" s="154" t="s">
        <v>6</v>
      </c>
      <c r="V10" s="150" t="s">
        <v>4</v>
      </c>
      <c r="W10" s="150" t="s">
        <v>55</v>
      </c>
      <c r="X10" s="155" t="s">
        <v>101</v>
      </c>
      <c r="Y10" s="156" t="s">
        <v>59</v>
      </c>
      <c r="Z10" s="148" t="s">
        <v>55</v>
      </c>
      <c r="AA10" s="158" t="s">
        <v>55</v>
      </c>
      <c r="AB10" s="154" t="s">
        <v>55</v>
      </c>
      <c r="AC10" s="154" t="s">
        <v>55</v>
      </c>
      <c r="AD10" s="156" t="s">
        <v>13</v>
      </c>
      <c r="AE10" s="1131" t="s">
        <v>453</v>
      </c>
      <c r="AF10" s="1134" t="s">
        <v>264</v>
      </c>
      <c r="AG10" s="1134" t="s">
        <v>453</v>
      </c>
      <c r="AH10" s="1133" t="s">
        <v>264</v>
      </c>
      <c r="AI10" s="1460" t="s">
        <v>643</v>
      </c>
      <c r="AJ10" s="1461"/>
      <c r="AK10" s="1137" t="s">
        <v>533</v>
      </c>
      <c r="AL10" s="1580"/>
      <c r="AQ10" s="67"/>
      <c r="AR10" s="166"/>
      <c r="AS10" s="166"/>
      <c r="AT10" s="166"/>
      <c r="AU10" s="166"/>
      <c r="AV10" s="166"/>
      <c r="AW10" s="12"/>
      <c r="AX10" s="67"/>
      <c r="AZ10" s="67"/>
      <c r="BA10" s="37"/>
      <c r="BB10" s="67"/>
      <c r="BC10" s="67"/>
      <c r="BD10" s="67"/>
      <c r="BE10" s="67"/>
    </row>
    <row r="11" spans="2:58" s="78" customFormat="1" ht="33.75" customHeight="1" x14ac:dyDescent="0.25">
      <c r="B11" s="65"/>
      <c r="C11" s="1698" t="s">
        <v>404</v>
      </c>
      <c r="D11" s="1699"/>
      <c r="E11" s="1699"/>
      <c r="F11" s="159"/>
      <c r="G11" s="159"/>
      <c r="H11" s="159"/>
      <c r="I11" s="159"/>
      <c r="J11" s="159"/>
      <c r="K11" s="160"/>
      <c r="L11" s="159"/>
      <c r="M11" s="159"/>
      <c r="N11" s="159"/>
      <c r="O11" s="159"/>
      <c r="P11" s="159"/>
      <c r="Q11" s="159"/>
      <c r="R11" s="159"/>
      <c r="S11" s="159"/>
      <c r="T11" s="159"/>
      <c r="U11" s="159"/>
      <c r="V11" s="159"/>
      <c r="W11" s="159"/>
      <c r="X11" s="159"/>
      <c r="Y11" s="161"/>
      <c r="Z11" s="159"/>
      <c r="AA11" s="159"/>
      <c r="AB11" s="159"/>
      <c r="AC11" s="159"/>
      <c r="AD11" s="161"/>
      <c r="AE11" s="1113"/>
      <c r="AF11" s="1114"/>
      <c r="AG11" s="1115"/>
      <c r="AH11" s="1116"/>
      <c r="AI11" s="1117"/>
      <c r="AJ11" s="1118"/>
      <c r="AK11" s="1119"/>
      <c r="AL11" s="1121"/>
      <c r="AQ11" s="67"/>
      <c r="AR11" s="166"/>
      <c r="AS11" s="166"/>
      <c r="AT11" s="166"/>
      <c r="AU11" s="166"/>
      <c r="AV11" s="166"/>
      <c r="AW11" s="12"/>
      <c r="AX11" s="67"/>
      <c r="AZ11" s="39"/>
      <c r="BA11" s="37"/>
      <c r="BB11" s="67"/>
      <c r="BC11" s="67"/>
      <c r="BD11" s="67"/>
      <c r="BE11" s="67"/>
    </row>
    <row r="12" spans="2:58" ht="30" customHeight="1" x14ac:dyDescent="0.25">
      <c r="B12" s="15"/>
      <c r="C12" s="173">
        <v>1</v>
      </c>
      <c r="D12" s="279"/>
      <c r="E12" s="379"/>
      <c r="F12" s="369"/>
      <c r="G12" s="713"/>
      <c r="H12" s="357"/>
      <c r="I12" s="653"/>
      <c r="J12" s="1487" t="str">
        <f>IF(D12="","",'AP.7. Valores-Padrão'!$G$21)</f>
        <v/>
      </c>
      <c r="K12" s="1400"/>
      <c r="L12" s="805"/>
      <c r="M12" s="805"/>
      <c r="N12" s="805"/>
      <c r="O12" s="805"/>
      <c r="P12" s="81">
        <f t="shared" ref="P12:P14" si="0">+SUM(K12:O12)</f>
        <v>0</v>
      </c>
      <c r="Q12" s="82">
        <f>+SUMPRODUCT('1. Identificação Ben. Oper.'!$D$50:$H$50,K12:O12)</f>
        <v>0</v>
      </c>
      <c r="R12" s="84">
        <f>+VLOOKUP($K$10,'AP.8. Fatores de conversão'!$A$5:$I$13,3,FALSE)*K12+VLOOKUP($L$10,'AP.8. Fatores de conversão'!$A$5:$I$13,3,FALSE)*L12+VLOOKUP($M$10,'AP.8. Fatores de conversão'!$A$5:$I$13,3,FALSE)*M12+VLOOKUP($N$10,'AP.8. Fatores de conversão'!$A$5:$I$13,3,FALSE)*N12+VLOOKUP($O$10,'AP.8. Fatores de conversão'!$A$5:$I$13,3,FALSE)*O12</f>
        <v>0</v>
      </c>
      <c r="S12" s="84">
        <f>+VLOOKUP($K$10,'AP.8. Fatores de conversão'!$A$5:$I$13,6,FALSE)*K12+VLOOKUP($L$10,'AP.8. Fatores de conversão'!$A$5:$I$13,6,FALSE)*L12+VLOOKUP($M$10,'AP.8. Fatores de conversão'!$A$5:$I$13,6,FALSE)*M12+VLOOKUP($N$10,'AP.8. Fatores de conversão'!$A$5:$I$13,6,FALSE)*N12+VLOOKUP($O$10,'AP.8. Fatores de conversão'!$A$5:$I$13,6,FALSE)*O12</f>
        <v>0</v>
      </c>
      <c r="T12" s="83">
        <f>IF('1. Identificação Ben. Oper.'!$D$48=0,0,S12/'1. Identificação Ben. Oper.'!$D$48)</f>
        <v>0</v>
      </c>
      <c r="U12" s="84">
        <f>(VLOOKUP($K$10,'AP.8. Fatores de conversão'!$A$5:$I$13,9,FALSE)*K12+VLOOKUP($L$10,'AP.8. Fatores de conversão'!$A$5:$I$13,9,FALSE)*L12+VLOOKUP($M$10,'AP.8. Fatores de conversão'!$A$5:$I$13,9,FALSE)*M12+VLOOKUP($N$10,'AP.8. Fatores de conversão'!$A$5:$I$13,9,FALSE)*N12+VLOOKUP($O$10,'AP.8. Fatores de conversão'!$A$5:$I$13,9,FALSE)*O12)/1000</f>
        <v>0</v>
      </c>
      <c r="V12" s="275"/>
      <c r="W12" s="275"/>
      <c r="X12" s="275"/>
      <c r="Y12" s="85">
        <f t="shared" ref="Y12:Y21" si="1">IF(OR(W12="",W12=0),0,IF(OR(X12="",X12=0),0,J12+1))</f>
        <v>0</v>
      </c>
      <c r="Z12" s="376"/>
      <c r="AA12" s="377"/>
      <c r="AB12" s="82">
        <f>IF(Z12="",0,IF(AC12=0,Z12+AA12,Z12+AA12-AC12))</f>
        <v>0</v>
      </c>
      <c r="AC12" s="308">
        <v>0</v>
      </c>
      <c r="AD12" s="86">
        <f t="shared" ref="AD12:AD22" si="2">IF(Q12=0,0,(Z12+AA12)/Q12)</f>
        <v>0</v>
      </c>
      <c r="AE12" s="1289"/>
      <c r="AF12" s="1290"/>
      <c r="AG12" s="1290"/>
      <c r="AH12" s="1291"/>
      <c r="AI12" s="1456"/>
      <c r="AJ12" s="1462"/>
      <c r="AK12" s="1294"/>
      <c r="AL12" s="1295"/>
      <c r="AM12" s="1213" t="str">
        <f t="shared" ref="AM12:AM21" si="3">IF(D12="","",IF(OR(AE12="",AF12="",AG12="",AH12=""),"  P.f. preencha o período de execução da medida",""))</f>
        <v/>
      </c>
      <c r="AQ12" s="11"/>
      <c r="AR12" s="166"/>
      <c r="AS12" s="166"/>
      <c r="AT12" s="166"/>
      <c r="AU12" s="166"/>
      <c r="AV12" s="166"/>
      <c r="AW12" s="12"/>
      <c r="AX12" s="11"/>
      <c r="AZ12" s="11"/>
      <c r="BA12" s="37"/>
      <c r="BB12" s="67"/>
      <c r="BC12" s="67"/>
      <c r="BD12" s="67"/>
      <c r="BE12" s="11"/>
    </row>
    <row r="13" spans="2:58" ht="30" customHeight="1" x14ac:dyDescent="0.25">
      <c r="B13" s="15"/>
      <c r="C13" s="173">
        <v>2</v>
      </c>
      <c r="D13" s="279"/>
      <c r="E13" s="379"/>
      <c r="F13" s="369"/>
      <c r="G13" s="713"/>
      <c r="H13" s="357"/>
      <c r="I13" s="654"/>
      <c r="J13" s="1487" t="str">
        <f>IF(D13="","",'AP.7. Valores-Padrão'!$G$21)</f>
        <v/>
      </c>
      <c r="K13" s="1400"/>
      <c r="L13" s="805"/>
      <c r="M13" s="805"/>
      <c r="N13" s="805"/>
      <c r="O13" s="805"/>
      <c r="P13" s="81">
        <f t="shared" si="0"/>
        <v>0</v>
      </c>
      <c r="Q13" s="82">
        <f>+SUMPRODUCT('1. Identificação Ben. Oper.'!$D$50:$H$50,K13:O13)</f>
        <v>0</v>
      </c>
      <c r="R13" s="84">
        <f>+VLOOKUP($K$10,'AP.8. Fatores de conversão'!$A$5:$I$13,3,FALSE)*K13+VLOOKUP($L$10,'AP.8. Fatores de conversão'!$A$5:$I$13,3,FALSE)*L13+VLOOKUP($M$10,'AP.8. Fatores de conversão'!$A$5:$I$13,3,FALSE)*M13+VLOOKUP($N$10,'AP.8. Fatores de conversão'!$A$5:$I$13,3,FALSE)*N13+VLOOKUP($O$10,'AP.8. Fatores de conversão'!$A$5:$I$13,3,FALSE)*O13</f>
        <v>0</v>
      </c>
      <c r="S13" s="84">
        <f>+VLOOKUP($K$10,'AP.8. Fatores de conversão'!$A$5:$I$13,6,FALSE)*K13+VLOOKUP($L$10,'AP.8. Fatores de conversão'!$A$5:$I$13,6,FALSE)*L13+VLOOKUP($M$10,'AP.8. Fatores de conversão'!$A$5:$I$13,6,FALSE)*M13+VLOOKUP($N$10,'AP.8. Fatores de conversão'!$A$5:$I$13,6,FALSE)*N13+VLOOKUP($O$10,'AP.8. Fatores de conversão'!$A$5:$I$13,6,FALSE)*O13</f>
        <v>0</v>
      </c>
      <c r="T13" s="83">
        <f>IF('1. Identificação Ben. Oper.'!$D$48=0,0,S13/'1. Identificação Ben. Oper.'!$D$48)</f>
        <v>0</v>
      </c>
      <c r="U13" s="84">
        <f>(VLOOKUP($K$10,'AP.8. Fatores de conversão'!$A$5:$I$13,9,FALSE)*K13+VLOOKUP($L$10,'AP.8. Fatores de conversão'!$A$5:$I$13,9,FALSE)*L13+VLOOKUP($M$10,'AP.8. Fatores de conversão'!$A$5:$I$13,9,FALSE)*M13+VLOOKUP($N$10,'AP.8. Fatores de conversão'!$A$5:$I$13,9,FALSE)*N13+VLOOKUP($O$10,'AP.8. Fatores de conversão'!$A$5:$I$13,9,FALSE)*O13)/1000</f>
        <v>0</v>
      </c>
      <c r="V13" s="275"/>
      <c r="W13" s="275"/>
      <c r="X13" s="275"/>
      <c r="Y13" s="85">
        <f t="shared" si="1"/>
        <v>0</v>
      </c>
      <c r="Z13" s="280"/>
      <c r="AA13" s="275"/>
      <c r="AB13" s="82">
        <f t="shared" ref="AB13:AB21" si="4">IF(Z13="",0,IF(AC13=0,Z13+AA13,Z13+AA13-AC13))</f>
        <v>0</v>
      </c>
      <c r="AC13" s="308">
        <v>0</v>
      </c>
      <c r="AD13" s="86">
        <f t="shared" si="2"/>
        <v>0</v>
      </c>
      <c r="AE13" s="1289"/>
      <c r="AF13" s="1290"/>
      <c r="AG13" s="1290"/>
      <c r="AH13" s="1291"/>
      <c r="AI13" s="1456"/>
      <c r="AJ13" s="1462"/>
      <c r="AK13" s="1294"/>
      <c r="AL13" s="1295"/>
      <c r="AM13" s="1213" t="str">
        <f t="shared" si="3"/>
        <v/>
      </c>
      <c r="AQ13" s="11"/>
      <c r="AR13" s="166"/>
      <c r="AS13" s="166"/>
      <c r="AT13" s="166"/>
      <c r="AU13" s="166"/>
      <c r="AV13" s="166"/>
      <c r="AW13" s="12"/>
      <c r="AX13" s="11"/>
      <c r="AZ13" s="11"/>
      <c r="BA13" s="87"/>
      <c r="BB13" s="67"/>
      <c r="BC13" s="67"/>
      <c r="BD13" s="67"/>
      <c r="BE13" s="11"/>
    </row>
    <row r="14" spans="2:58" ht="30" customHeight="1" x14ac:dyDescent="0.25">
      <c r="B14" s="15"/>
      <c r="C14" s="173">
        <v>3</v>
      </c>
      <c r="D14" s="279"/>
      <c r="E14" s="379"/>
      <c r="F14" s="369"/>
      <c r="G14" s="713"/>
      <c r="H14" s="357"/>
      <c r="I14" s="357"/>
      <c r="J14" s="1487" t="str">
        <f>IF(D14="","",'AP.7. Valores-Padrão'!$G$21)</f>
        <v/>
      </c>
      <c r="K14" s="1400"/>
      <c r="L14" s="805"/>
      <c r="M14" s="805"/>
      <c r="N14" s="805"/>
      <c r="O14" s="805"/>
      <c r="P14" s="81">
        <f t="shared" si="0"/>
        <v>0</v>
      </c>
      <c r="Q14" s="82">
        <f>+SUMPRODUCT('1. Identificação Ben. Oper.'!$D$50:$H$50,K14:O14)</f>
        <v>0</v>
      </c>
      <c r="R14" s="84">
        <f>+VLOOKUP($K$10,'AP.8. Fatores de conversão'!$A$5:$I$13,3,FALSE)*K14+VLOOKUP($L$10,'AP.8. Fatores de conversão'!$A$5:$I$13,3,FALSE)*L14+VLOOKUP($M$10,'AP.8. Fatores de conversão'!$A$5:$I$13,3,FALSE)*M14+VLOOKUP($N$10,'AP.8. Fatores de conversão'!$A$5:$I$13,3,FALSE)*N14+VLOOKUP($O$10,'AP.8. Fatores de conversão'!$A$5:$I$13,3,FALSE)*O14</f>
        <v>0</v>
      </c>
      <c r="S14" s="84">
        <f>+VLOOKUP($K$10,'AP.8. Fatores de conversão'!$A$5:$I$13,6,FALSE)*K14+VLOOKUP($L$10,'AP.8. Fatores de conversão'!$A$5:$I$13,6,FALSE)*L14+VLOOKUP($M$10,'AP.8. Fatores de conversão'!$A$5:$I$13,6,FALSE)*M14+VLOOKUP($N$10,'AP.8. Fatores de conversão'!$A$5:$I$13,6,FALSE)*N14+VLOOKUP($O$10,'AP.8. Fatores de conversão'!$A$5:$I$13,6,FALSE)*O14</f>
        <v>0</v>
      </c>
      <c r="T14" s="83">
        <f>IF('1. Identificação Ben. Oper.'!$D$48=0,0,S14/'1. Identificação Ben. Oper.'!$D$48)</f>
        <v>0</v>
      </c>
      <c r="U14" s="84">
        <f>(VLOOKUP($K$10,'AP.8. Fatores de conversão'!$A$5:$I$13,9,FALSE)*K14+VLOOKUP($L$10,'AP.8. Fatores de conversão'!$A$5:$I$13,9,FALSE)*L14+VLOOKUP($M$10,'AP.8. Fatores de conversão'!$A$5:$I$13,9,FALSE)*M14+VLOOKUP($N$10,'AP.8. Fatores de conversão'!$A$5:$I$13,9,FALSE)*N14+VLOOKUP($O$10,'AP.8. Fatores de conversão'!$A$5:$I$13,9,FALSE)*O14)/1000</f>
        <v>0</v>
      </c>
      <c r="V14" s="275"/>
      <c r="W14" s="275"/>
      <c r="X14" s="275"/>
      <c r="Y14" s="85">
        <f t="shared" si="1"/>
        <v>0</v>
      </c>
      <c r="Z14" s="280"/>
      <c r="AA14" s="275"/>
      <c r="AB14" s="82">
        <f t="shared" si="4"/>
        <v>0</v>
      </c>
      <c r="AC14" s="308">
        <v>0</v>
      </c>
      <c r="AD14" s="86">
        <f t="shared" si="2"/>
        <v>0</v>
      </c>
      <c r="AE14" s="1289"/>
      <c r="AF14" s="1290"/>
      <c r="AG14" s="1290"/>
      <c r="AH14" s="1291"/>
      <c r="AI14" s="1456"/>
      <c r="AJ14" s="1462"/>
      <c r="AK14" s="1294"/>
      <c r="AL14" s="1295"/>
      <c r="AM14" s="1213" t="str">
        <f t="shared" si="3"/>
        <v/>
      </c>
      <c r="AQ14" s="11"/>
      <c r="AR14" s="166"/>
      <c r="AS14" s="166"/>
      <c r="AT14" s="166"/>
      <c r="AU14" s="166"/>
      <c r="AV14" s="166"/>
      <c r="AW14" s="12"/>
      <c r="AX14" s="11"/>
      <c r="AZ14" s="11"/>
      <c r="BA14" s="87"/>
      <c r="BB14" s="67"/>
      <c r="BC14" s="67"/>
      <c r="BD14" s="67"/>
      <c r="BE14" s="11"/>
    </row>
    <row r="15" spans="2:58" ht="30" customHeight="1" x14ac:dyDescent="0.25">
      <c r="B15" s="15"/>
      <c r="C15" s="79">
        <v>4</v>
      </c>
      <c r="D15" s="279"/>
      <c r="E15" s="276"/>
      <c r="F15" s="369"/>
      <c r="G15" s="705"/>
      <c r="H15" s="357"/>
      <c r="I15" s="357"/>
      <c r="J15" s="1487" t="str">
        <f>IF(D15="","",'AP.7. Valores-Padrão'!$G$21)</f>
        <v/>
      </c>
      <c r="K15" s="1400"/>
      <c r="L15" s="805"/>
      <c r="M15" s="805"/>
      <c r="N15" s="805"/>
      <c r="O15" s="805"/>
      <c r="P15" s="81">
        <f t="shared" ref="P15:P21" si="5">+SUM(K15:O15)</f>
        <v>0</v>
      </c>
      <c r="Q15" s="82">
        <f>+SUMPRODUCT('1. Identificação Ben. Oper.'!$D$50:$H$50,K15:O15)</f>
        <v>0</v>
      </c>
      <c r="R15" s="84">
        <f>+VLOOKUP($K$10,'AP.8. Fatores de conversão'!$A$5:$I$13,3,FALSE)*K15+VLOOKUP($L$10,'AP.8. Fatores de conversão'!$A$5:$I$13,3,FALSE)*L15+VLOOKUP($M$10,'AP.8. Fatores de conversão'!$A$5:$I$13,3,FALSE)*M15+VLOOKUP($N$10,'AP.8. Fatores de conversão'!$A$5:$I$13,3,FALSE)*N15+VLOOKUP($O$10,'AP.8. Fatores de conversão'!$A$5:$I$13,3,FALSE)*O15</f>
        <v>0</v>
      </c>
      <c r="S15" s="84">
        <f>+VLOOKUP($K$10,'AP.8. Fatores de conversão'!$A$5:$I$13,6,FALSE)*K15+VLOOKUP($L$10,'AP.8. Fatores de conversão'!$A$5:$I$13,6,FALSE)*L15+VLOOKUP($M$10,'AP.8. Fatores de conversão'!$A$5:$I$13,6,FALSE)*M15+VLOOKUP($N$10,'AP.8. Fatores de conversão'!$A$5:$I$13,6,FALSE)*N15+VLOOKUP($O$10,'AP.8. Fatores de conversão'!$A$5:$I$13,6,FALSE)*O15</f>
        <v>0</v>
      </c>
      <c r="T15" s="83">
        <f>IF('1. Identificação Ben. Oper.'!$D$48=0,0,S15/'1. Identificação Ben. Oper.'!$D$48)</f>
        <v>0</v>
      </c>
      <c r="U15" s="84">
        <f>(VLOOKUP($K$10,'AP.8. Fatores de conversão'!$A$5:$I$13,9,FALSE)*K15+VLOOKUP($L$10,'AP.8. Fatores de conversão'!$A$5:$I$13,9,FALSE)*L15+VLOOKUP($M$10,'AP.8. Fatores de conversão'!$A$5:$I$13,9,FALSE)*M15+VLOOKUP($N$10,'AP.8. Fatores de conversão'!$A$5:$I$13,9,FALSE)*N15+VLOOKUP($O$10,'AP.8. Fatores de conversão'!$A$5:$I$13,9,FALSE)*O15)/1000</f>
        <v>0</v>
      </c>
      <c r="V15" s="275"/>
      <c r="W15" s="275"/>
      <c r="X15" s="275"/>
      <c r="Y15" s="85">
        <f t="shared" si="1"/>
        <v>0</v>
      </c>
      <c r="Z15" s="280"/>
      <c r="AA15" s="275"/>
      <c r="AB15" s="82">
        <f t="shared" si="4"/>
        <v>0</v>
      </c>
      <c r="AC15" s="308">
        <v>0</v>
      </c>
      <c r="AD15" s="86">
        <f t="shared" si="2"/>
        <v>0</v>
      </c>
      <c r="AE15" s="1289"/>
      <c r="AF15" s="1290"/>
      <c r="AG15" s="1290"/>
      <c r="AH15" s="1291"/>
      <c r="AI15" s="1456"/>
      <c r="AJ15" s="1462"/>
      <c r="AK15" s="1294"/>
      <c r="AL15" s="1295"/>
      <c r="AM15" s="1213" t="str">
        <f t="shared" si="3"/>
        <v/>
      </c>
      <c r="AQ15" s="11"/>
      <c r="AR15" s="166"/>
      <c r="AS15" s="166"/>
      <c r="AT15" s="166"/>
      <c r="AU15" s="166"/>
      <c r="AV15" s="166"/>
      <c r="AW15" s="12"/>
      <c r="AX15" s="11"/>
      <c r="AZ15" s="11"/>
      <c r="BA15" s="87"/>
      <c r="BB15" s="67"/>
      <c r="BC15" s="67"/>
      <c r="BD15" s="67"/>
      <c r="BE15" s="11"/>
    </row>
    <row r="16" spans="2:58" ht="30" customHeight="1" x14ac:dyDescent="0.25">
      <c r="B16" s="15"/>
      <c r="C16" s="79">
        <v>5</v>
      </c>
      <c r="D16" s="279"/>
      <c r="E16" s="276"/>
      <c r="F16" s="369"/>
      <c r="G16" s="705"/>
      <c r="H16" s="357"/>
      <c r="I16" s="357"/>
      <c r="J16" s="1487" t="str">
        <f>IF(D16="","",'AP.7. Valores-Padrão'!$G$21)</f>
        <v/>
      </c>
      <c r="K16" s="1400"/>
      <c r="L16" s="805"/>
      <c r="M16" s="805"/>
      <c r="N16" s="805"/>
      <c r="O16" s="805"/>
      <c r="P16" s="81">
        <f t="shared" si="5"/>
        <v>0</v>
      </c>
      <c r="Q16" s="82">
        <f>+SUMPRODUCT('1. Identificação Ben. Oper.'!$D$50:$H$50,K16:O16)</f>
        <v>0</v>
      </c>
      <c r="R16" s="84">
        <f>+VLOOKUP($K$10,'AP.8. Fatores de conversão'!$A$5:$I$13,3,FALSE)*K16+VLOOKUP($L$10,'AP.8. Fatores de conversão'!$A$5:$I$13,3,FALSE)*L16+VLOOKUP($M$10,'AP.8. Fatores de conversão'!$A$5:$I$13,3,FALSE)*M16+VLOOKUP($N$10,'AP.8. Fatores de conversão'!$A$5:$I$13,3,FALSE)*N16+VLOOKUP($O$10,'AP.8. Fatores de conversão'!$A$5:$I$13,3,FALSE)*O16</f>
        <v>0</v>
      </c>
      <c r="S16" s="84">
        <f>+VLOOKUP($K$10,'AP.8. Fatores de conversão'!$A$5:$I$13,6,FALSE)*K16+VLOOKUP($L$10,'AP.8. Fatores de conversão'!$A$5:$I$13,6,FALSE)*L16+VLOOKUP($M$10,'AP.8. Fatores de conversão'!$A$5:$I$13,6,FALSE)*M16+VLOOKUP($N$10,'AP.8. Fatores de conversão'!$A$5:$I$13,6,FALSE)*N16+VLOOKUP($O$10,'AP.8. Fatores de conversão'!$A$5:$I$13,6,FALSE)*O16</f>
        <v>0</v>
      </c>
      <c r="T16" s="83">
        <f>IF('1. Identificação Ben. Oper.'!$D$48=0,0,S16/'1. Identificação Ben. Oper.'!$D$48)</f>
        <v>0</v>
      </c>
      <c r="U16" s="84">
        <f>(VLOOKUP($K$10,'AP.8. Fatores de conversão'!$A$5:$I$13,9,FALSE)*K16+VLOOKUP($L$10,'AP.8. Fatores de conversão'!$A$5:$I$13,9,FALSE)*L16+VLOOKUP($M$10,'AP.8. Fatores de conversão'!$A$5:$I$13,9,FALSE)*M16+VLOOKUP($N$10,'AP.8. Fatores de conversão'!$A$5:$I$13,9,FALSE)*N16+VLOOKUP($O$10,'AP.8. Fatores de conversão'!$A$5:$I$13,9,FALSE)*O16)/1000</f>
        <v>0</v>
      </c>
      <c r="V16" s="275"/>
      <c r="W16" s="275"/>
      <c r="X16" s="275"/>
      <c r="Y16" s="85">
        <f t="shared" si="1"/>
        <v>0</v>
      </c>
      <c r="Z16" s="280"/>
      <c r="AA16" s="275"/>
      <c r="AB16" s="82">
        <f t="shared" si="4"/>
        <v>0</v>
      </c>
      <c r="AC16" s="308">
        <v>0</v>
      </c>
      <c r="AD16" s="86">
        <f t="shared" si="2"/>
        <v>0</v>
      </c>
      <c r="AE16" s="1289"/>
      <c r="AF16" s="1290"/>
      <c r="AG16" s="1290"/>
      <c r="AH16" s="1291"/>
      <c r="AI16" s="1456"/>
      <c r="AJ16" s="1462"/>
      <c r="AK16" s="1294"/>
      <c r="AL16" s="1295"/>
      <c r="AM16" s="1213" t="str">
        <f t="shared" si="3"/>
        <v/>
      </c>
      <c r="AQ16" s="11"/>
      <c r="AR16" s="166"/>
      <c r="AS16" s="166"/>
      <c r="AT16" s="166"/>
      <c r="AU16" s="166"/>
      <c r="AV16" s="166"/>
      <c r="AW16" s="12"/>
      <c r="AX16" s="11"/>
      <c r="AZ16" s="11"/>
      <c r="BA16" s="87"/>
      <c r="BB16" s="67"/>
      <c r="BC16" s="67"/>
      <c r="BD16" s="67"/>
      <c r="BE16" s="11"/>
    </row>
    <row r="17" spans="2:61" ht="30" customHeight="1" x14ac:dyDescent="0.25">
      <c r="B17" s="15"/>
      <c r="C17" s="79">
        <v>6</v>
      </c>
      <c r="D17" s="279"/>
      <c r="E17" s="276"/>
      <c r="F17" s="369"/>
      <c r="G17" s="705"/>
      <c r="H17" s="357"/>
      <c r="I17" s="357"/>
      <c r="J17" s="1487" t="str">
        <f>IF(D17="","",'AP.7. Valores-Padrão'!$G$21)</f>
        <v/>
      </c>
      <c r="K17" s="1400"/>
      <c r="L17" s="805"/>
      <c r="M17" s="805"/>
      <c r="N17" s="805"/>
      <c r="O17" s="805"/>
      <c r="P17" s="81">
        <f t="shared" si="5"/>
        <v>0</v>
      </c>
      <c r="Q17" s="82">
        <f>+SUMPRODUCT('1. Identificação Ben. Oper.'!$D$50:$H$50,K17:O17)</f>
        <v>0</v>
      </c>
      <c r="R17" s="84">
        <f>+VLOOKUP($K$10,'AP.8. Fatores de conversão'!$A$5:$I$13,3,FALSE)*K17+VLOOKUP($L$10,'AP.8. Fatores de conversão'!$A$5:$I$13,3,FALSE)*L17+VLOOKUP($M$10,'AP.8. Fatores de conversão'!$A$5:$I$13,3,FALSE)*M17+VLOOKUP($N$10,'AP.8. Fatores de conversão'!$A$5:$I$13,3,FALSE)*N17+VLOOKUP($O$10,'AP.8. Fatores de conversão'!$A$5:$I$13,3,FALSE)*O17</f>
        <v>0</v>
      </c>
      <c r="S17" s="84">
        <f>+VLOOKUP($K$10,'AP.8. Fatores de conversão'!$A$5:$I$13,6,FALSE)*K17+VLOOKUP($L$10,'AP.8. Fatores de conversão'!$A$5:$I$13,6,FALSE)*L17+VLOOKUP($M$10,'AP.8. Fatores de conversão'!$A$5:$I$13,6,FALSE)*M17+VLOOKUP($N$10,'AP.8. Fatores de conversão'!$A$5:$I$13,6,FALSE)*N17+VLOOKUP($O$10,'AP.8. Fatores de conversão'!$A$5:$I$13,6,FALSE)*O17</f>
        <v>0</v>
      </c>
      <c r="T17" s="83">
        <f>IF('1. Identificação Ben. Oper.'!$D$48=0,0,S17/'1. Identificação Ben. Oper.'!$D$48)</f>
        <v>0</v>
      </c>
      <c r="U17" s="84">
        <f>(VLOOKUP($K$10,'AP.8. Fatores de conversão'!$A$5:$I$13,9,FALSE)*K17+VLOOKUP($L$10,'AP.8. Fatores de conversão'!$A$5:$I$13,9,FALSE)*L17+VLOOKUP($M$10,'AP.8. Fatores de conversão'!$A$5:$I$13,9,FALSE)*M17+VLOOKUP($N$10,'AP.8. Fatores de conversão'!$A$5:$I$13,9,FALSE)*N17+VLOOKUP($O$10,'AP.8. Fatores de conversão'!$A$5:$I$13,9,FALSE)*O17)/1000</f>
        <v>0</v>
      </c>
      <c r="V17" s="275"/>
      <c r="W17" s="275"/>
      <c r="X17" s="275"/>
      <c r="Y17" s="85">
        <f t="shared" si="1"/>
        <v>0</v>
      </c>
      <c r="Z17" s="280"/>
      <c r="AA17" s="275"/>
      <c r="AB17" s="82">
        <f t="shared" si="4"/>
        <v>0</v>
      </c>
      <c r="AC17" s="308">
        <v>0</v>
      </c>
      <c r="AD17" s="86">
        <f t="shared" si="2"/>
        <v>0</v>
      </c>
      <c r="AE17" s="1289"/>
      <c r="AF17" s="1290"/>
      <c r="AG17" s="1290"/>
      <c r="AH17" s="1291"/>
      <c r="AI17" s="1456"/>
      <c r="AJ17" s="1462"/>
      <c r="AK17" s="1294"/>
      <c r="AL17" s="1295"/>
      <c r="AM17" s="1213" t="str">
        <f t="shared" si="3"/>
        <v/>
      </c>
      <c r="AQ17" s="11"/>
      <c r="AR17" s="166"/>
      <c r="AS17" s="166"/>
      <c r="AT17" s="166"/>
      <c r="AU17" s="166"/>
      <c r="AV17" s="166"/>
      <c r="AW17" s="12"/>
      <c r="AX17" s="11"/>
      <c r="AZ17" s="11"/>
      <c r="BA17" s="87"/>
      <c r="BB17" s="67"/>
      <c r="BC17" s="67"/>
      <c r="BD17" s="67"/>
      <c r="BE17" s="11"/>
    </row>
    <row r="18" spans="2:61" ht="30" customHeight="1" x14ac:dyDescent="0.25">
      <c r="B18" s="15"/>
      <c r="C18" s="79">
        <v>7</v>
      </c>
      <c r="D18" s="279"/>
      <c r="E18" s="276"/>
      <c r="F18" s="369"/>
      <c r="G18" s="705"/>
      <c r="H18" s="357"/>
      <c r="I18" s="357"/>
      <c r="J18" s="1487" t="str">
        <f>IF(D18="","",'AP.7. Valores-Padrão'!$G$21)</f>
        <v/>
      </c>
      <c r="K18" s="1400"/>
      <c r="L18" s="805"/>
      <c r="M18" s="805"/>
      <c r="N18" s="805"/>
      <c r="O18" s="805"/>
      <c r="P18" s="81">
        <f t="shared" si="5"/>
        <v>0</v>
      </c>
      <c r="Q18" s="82">
        <f>+SUMPRODUCT('1. Identificação Ben. Oper.'!$D$50:$H$50,K18:O18)</f>
        <v>0</v>
      </c>
      <c r="R18" s="84">
        <f>+VLOOKUP($K$10,'AP.8. Fatores de conversão'!$A$5:$I$13,3,FALSE)*K18+VLOOKUP($L$10,'AP.8. Fatores de conversão'!$A$5:$I$13,3,FALSE)*L18+VLOOKUP($M$10,'AP.8. Fatores de conversão'!$A$5:$I$13,3,FALSE)*M18+VLOOKUP($N$10,'AP.8. Fatores de conversão'!$A$5:$I$13,3,FALSE)*N18+VLOOKUP($O$10,'AP.8. Fatores de conversão'!$A$5:$I$13,3,FALSE)*O18</f>
        <v>0</v>
      </c>
      <c r="S18" s="84">
        <f>+VLOOKUP($K$10,'AP.8. Fatores de conversão'!$A$5:$I$13,6,FALSE)*K18+VLOOKUP($L$10,'AP.8. Fatores de conversão'!$A$5:$I$13,6,FALSE)*L18+VLOOKUP($M$10,'AP.8. Fatores de conversão'!$A$5:$I$13,6,FALSE)*M18+VLOOKUP($N$10,'AP.8. Fatores de conversão'!$A$5:$I$13,6,FALSE)*N18+VLOOKUP($O$10,'AP.8. Fatores de conversão'!$A$5:$I$13,6,FALSE)*O18</f>
        <v>0</v>
      </c>
      <c r="T18" s="83">
        <f>IF('1. Identificação Ben. Oper.'!$D$48=0,0,S18/'1. Identificação Ben. Oper.'!$D$48)</f>
        <v>0</v>
      </c>
      <c r="U18" s="84">
        <f>(VLOOKUP($K$10,'AP.8. Fatores de conversão'!$A$5:$I$13,9,FALSE)*K18+VLOOKUP($L$10,'AP.8. Fatores de conversão'!$A$5:$I$13,9,FALSE)*L18+VLOOKUP($M$10,'AP.8. Fatores de conversão'!$A$5:$I$13,9,FALSE)*M18+VLOOKUP($N$10,'AP.8. Fatores de conversão'!$A$5:$I$13,9,FALSE)*N18+VLOOKUP($O$10,'AP.8. Fatores de conversão'!$A$5:$I$13,9,FALSE)*O18)/1000</f>
        <v>0</v>
      </c>
      <c r="V18" s="275"/>
      <c r="W18" s="275"/>
      <c r="X18" s="275"/>
      <c r="Y18" s="85">
        <f t="shared" si="1"/>
        <v>0</v>
      </c>
      <c r="Z18" s="280"/>
      <c r="AA18" s="275"/>
      <c r="AB18" s="82">
        <f t="shared" si="4"/>
        <v>0</v>
      </c>
      <c r="AC18" s="308">
        <v>0</v>
      </c>
      <c r="AD18" s="86">
        <f t="shared" si="2"/>
        <v>0</v>
      </c>
      <c r="AE18" s="1289"/>
      <c r="AF18" s="1290"/>
      <c r="AG18" s="1290"/>
      <c r="AH18" s="1291"/>
      <c r="AI18" s="1456"/>
      <c r="AJ18" s="1462"/>
      <c r="AK18" s="1294"/>
      <c r="AL18" s="1295"/>
      <c r="AM18" s="1213" t="str">
        <f t="shared" si="3"/>
        <v/>
      </c>
      <c r="AQ18" s="11"/>
      <c r="AR18" s="166"/>
      <c r="AS18" s="166"/>
      <c r="AT18" s="166"/>
      <c r="AU18" s="166"/>
      <c r="AV18" s="166"/>
      <c r="AW18" s="12"/>
      <c r="AX18" s="11"/>
      <c r="AZ18" s="11"/>
      <c r="BA18" s="87"/>
      <c r="BB18" s="67"/>
      <c r="BC18" s="67"/>
      <c r="BD18" s="67"/>
      <c r="BE18" s="11"/>
    </row>
    <row r="19" spans="2:61" ht="30" customHeight="1" x14ac:dyDescent="0.25">
      <c r="B19" s="15"/>
      <c r="C19" s="174">
        <v>8</v>
      </c>
      <c r="D19" s="698"/>
      <c r="E19" s="276"/>
      <c r="F19" s="587"/>
      <c r="G19" s="714"/>
      <c r="H19" s="381"/>
      <c r="I19" s="381"/>
      <c r="J19" s="1488" t="str">
        <f>IF(D19="","",'AP.7. Valores-Padrão'!$G$21)</f>
        <v/>
      </c>
      <c r="K19" s="1401"/>
      <c r="L19" s="806"/>
      <c r="M19" s="806"/>
      <c r="N19" s="806"/>
      <c r="O19" s="806"/>
      <c r="P19" s="81">
        <f t="shared" si="5"/>
        <v>0</v>
      </c>
      <c r="Q19" s="82">
        <f>+SUMPRODUCT('1. Identificação Ben. Oper.'!$D$50:$H$50,K19:O19)</f>
        <v>0</v>
      </c>
      <c r="R19" s="84">
        <f>+VLOOKUP($K$10,'AP.8. Fatores de conversão'!$A$5:$I$13,3,FALSE)*K19+VLOOKUP($L$10,'AP.8. Fatores de conversão'!$A$5:$I$13,3,FALSE)*L19+VLOOKUP($M$10,'AP.8. Fatores de conversão'!$A$5:$I$13,3,FALSE)*M19+VLOOKUP($N$10,'AP.8. Fatores de conversão'!$A$5:$I$13,3,FALSE)*N19+VLOOKUP($O$10,'AP.8. Fatores de conversão'!$A$5:$I$13,3,FALSE)*O19</f>
        <v>0</v>
      </c>
      <c r="S19" s="84">
        <f>+VLOOKUP($K$10,'AP.8. Fatores de conversão'!$A$5:$I$13,6,FALSE)*K19+VLOOKUP($L$10,'AP.8. Fatores de conversão'!$A$5:$I$13,6,FALSE)*L19+VLOOKUP($M$10,'AP.8. Fatores de conversão'!$A$5:$I$13,6,FALSE)*M19+VLOOKUP($N$10,'AP.8. Fatores de conversão'!$A$5:$I$13,6,FALSE)*N19+VLOOKUP($O$10,'AP.8. Fatores de conversão'!$A$5:$I$13,6,FALSE)*O19</f>
        <v>0</v>
      </c>
      <c r="T19" s="83">
        <f>IF('1. Identificação Ben. Oper.'!$D$48=0,0,S19/'1. Identificação Ben. Oper.'!$D$48)</f>
        <v>0</v>
      </c>
      <c r="U19" s="84">
        <f>(VLOOKUP($K$10,'AP.8. Fatores de conversão'!$A$5:$I$13,9,FALSE)*K19+VLOOKUP($L$10,'AP.8. Fatores de conversão'!$A$5:$I$13,9,FALSE)*L19+VLOOKUP($M$10,'AP.8. Fatores de conversão'!$A$5:$I$13,9,FALSE)*M19+VLOOKUP($N$10,'AP.8. Fatores de conversão'!$A$5:$I$13,9,FALSE)*N19+VLOOKUP($O$10,'AP.8. Fatores de conversão'!$A$5:$I$13,9,FALSE)*O19)/1000</f>
        <v>0</v>
      </c>
      <c r="V19" s="375"/>
      <c r="W19" s="375"/>
      <c r="X19" s="375"/>
      <c r="Y19" s="85">
        <f t="shared" si="1"/>
        <v>0</v>
      </c>
      <c r="Z19" s="378"/>
      <c r="AA19" s="375"/>
      <c r="AB19" s="82">
        <f t="shared" si="4"/>
        <v>0</v>
      </c>
      <c r="AC19" s="308">
        <v>0</v>
      </c>
      <c r="AD19" s="86">
        <f t="shared" si="2"/>
        <v>0</v>
      </c>
      <c r="AE19" s="1289"/>
      <c r="AF19" s="1290"/>
      <c r="AG19" s="1290"/>
      <c r="AH19" s="1291"/>
      <c r="AI19" s="1456"/>
      <c r="AJ19" s="1462"/>
      <c r="AK19" s="1294"/>
      <c r="AL19" s="1295"/>
      <c r="AM19" s="1213" t="str">
        <f t="shared" si="3"/>
        <v/>
      </c>
      <c r="AQ19" s="11"/>
      <c r="AR19" s="166"/>
      <c r="AS19" s="166"/>
      <c r="AT19" s="166"/>
      <c r="AU19" s="166"/>
      <c r="AV19" s="166"/>
      <c r="AW19" s="12"/>
      <c r="AX19" s="11"/>
      <c r="AZ19" s="11"/>
      <c r="BA19" s="87"/>
      <c r="BB19" s="67"/>
      <c r="BC19" s="67"/>
      <c r="BD19" s="67"/>
      <c r="BE19" s="11"/>
    </row>
    <row r="20" spans="2:61" ht="30" customHeight="1" x14ac:dyDescent="0.25">
      <c r="B20" s="15"/>
      <c r="C20" s="174">
        <v>9</v>
      </c>
      <c r="D20" s="698"/>
      <c r="E20" s="276"/>
      <c r="F20" s="587"/>
      <c r="G20" s="714"/>
      <c r="H20" s="381"/>
      <c r="I20" s="381"/>
      <c r="J20" s="1488" t="str">
        <f>IF(D20="","",'AP.7. Valores-Padrão'!$G$21)</f>
        <v/>
      </c>
      <c r="K20" s="1401"/>
      <c r="L20" s="806"/>
      <c r="M20" s="806"/>
      <c r="N20" s="806"/>
      <c r="O20" s="806"/>
      <c r="P20" s="81">
        <f t="shared" si="5"/>
        <v>0</v>
      </c>
      <c r="Q20" s="82">
        <f>+SUMPRODUCT('1. Identificação Ben. Oper.'!$D$50:$H$50,K20:O20)</f>
        <v>0</v>
      </c>
      <c r="R20" s="84">
        <f>+VLOOKUP($K$10,'AP.8. Fatores de conversão'!$A$5:$I$13,3,FALSE)*K20+VLOOKUP($L$10,'AP.8. Fatores de conversão'!$A$5:$I$13,3,FALSE)*L20+VLOOKUP($M$10,'AP.8. Fatores de conversão'!$A$5:$I$13,3,FALSE)*M20+VLOOKUP($N$10,'AP.8. Fatores de conversão'!$A$5:$I$13,3,FALSE)*N20+VLOOKUP($O$10,'AP.8. Fatores de conversão'!$A$5:$I$13,3,FALSE)*O20</f>
        <v>0</v>
      </c>
      <c r="S20" s="84">
        <f>+VLOOKUP($K$10,'AP.8. Fatores de conversão'!$A$5:$I$13,6,FALSE)*K20+VLOOKUP($L$10,'AP.8. Fatores de conversão'!$A$5:$I$13,6,FALSE)*L20+VLOOKUP($M$10,'AP.8. Fatores de conversão'!$A$5:$I$13,6,FALSE)*M20+VLOOKUP($N$10,'AP.8. Fatores de conversão'!$A$5:$I$13,6,FALSE)*N20+VLOOKUP($O$10,'AP.8. Fatores de conversão'!$A$5:$I$13,6,FALSE)*O20</f>
        <v>0</v>
      </c>
      <c r="T20" s="83">
        <f>IF('1. Identificação Ben. Oper.'!$D$48=0,0,S20/'1. Identificação Ben. Oper.'!$D$48)</f>
        <v>0</v>
      </c>
      <c r="U20" s="84">
        <f>(VLOOKUP($K$10,'AP.8. Fatores de conversão'!$A$5:$I$13,9,FALSE)*K20+VLOOKUP($L$10,'AP.8. Fatores de conversão'!$A$5:$I$13,9,FALSE)*L20+VLOOKUP($M$10,'AP.8. Fatores de conversão'!$A$5:$I$13,9,FALSE)*M20+VLOOKUP($N$10,'AP.8. Fatores de conversão'!$A$5:$I$13,9,FALSE)*N20+VLOOKUP($O$10,'AP.8. Fatores de conversão'!$A$5:$I$13,9,FALSE)*O20)/1000</f>
        <v>0</v>
      </c>
      <c r="V20" s="375"/>
      <c r="W20" s="375"/>
      <c r="X20" s="375"/>
      <c r="Y20" s="85">
        <f t="shared" si="1"/>
        <v>0</v>
      </c>
      <c r="Z20" s="378"/>
      <c r="AA20" s="375"/>
      <c r="AB20" s="82">
        <f t="shared" si="4"/>
        <v>0</v>
      </c>
      <c r="AC20" s="308">
        <v>0</v>
      </c>
      <c r="AD20" s="86">
        <f t="shared" si="2"/>
        <v>0</v>
      </c>
      <c r="AE20" s="1289"/>
      <c r="AF20" s="1290"/>
      <c r="AG20" s="1290"/>
      <c r="AH20" s="1291"/>
      <c r="AI20" s="1456"/>
      <c r="AJ20" s="1462"/>
      <c r="AK20" s="1294"/>
      <c r="AL20" s="1295"/>
      <c r="AM20" s="1213" t="str">
        <f t="shared" si="3"/>
        <v/>
      </c>
      <c r="AQ20" s="11"/>
      <c r="AR20" s="166"/>
      <c r="AS20" s="166"/>
      <c r="AT20" s="166"/>
      <c r="AU20" s="166"/>
      <c r="AV20" s="166"/>
      <c r="AW20" s="12"/>
      <c r="AX20" s="11"/>
      <c r="AZ20" s="11"/>
      <c r="BA20" s="87"/>
      <c r="BB20" s="67"/>
      <c r="BC20" s="67"/>
      <c r="BD20" s="67"/>
      <c r="BE20" s="11"/>
    </row>
    <row r="21" spans="2:61" ht="30" customHeight="1" thickBot="1" x14ac:dyDescent="0.3">
      <c r="B21" s="15"/>
      <c r="C21" s="89">
        <v>10</v>
      </c>
      <c r="D21" s="281"/>
      <c r="E21" s="371"/>
      <c r="F21" s="371"/>
      <c r="G21" s="706"/>
      <c r="H21" s="360"/>
      <c r="I21" s="360"/>
      <c r="J21" s="1489" t="str">
        <f>IF(D21="","",'AP.7. Valores-Padrão'!$G$21)</f>
        <v/>
      </c>
      <c r="K21" s="1402"/>
      <c r="L21" s="806"/>
      <c r="M21" s="806"/>
      <c r="N21" s="806"/>
      <c r="O21" s="806"/>
      <c r="P21" s="81">
        <f t="shared" si="5"/>
        <v>0</v>
      </c>
      <c r="Q21" s="82">
        <f>+SUMPRODUCT('1. Identificação Ben. Oper.'!$D$50:$H$50,K21:O21)</f>
        <v>0</v>
      </c>
      <c r="R21" s="84">
        <f>+VLOOKUP($K$10,'AP.8. Fatores de conversão'!$A$5:$I$13,3,FALSE)*K21+VLOOKUP($L$10,'AP.8. Fatores de conversão'!$A$5:$I$13,3,FALSE)*L21+VLOOKUP($M$10,'AP.8. Fatores de conversão'!$A$5:$I$13,3,FALSE)*M21+VLOOKUP($N$10,'AP.8. Fatores de conversão'!$A$5:$I$13,3,FALSE)*N21+VLOOKUP($O$10,'AP.8. Fatores de conversão'!$A$5:$I$13,3,FALSE)*O21</f>
        <v>0</v>
      </c>
      <c r="S21" s="84">
        <f>+VLOOKUP($K$10,'AP.8. Fatores de conversão'!$A$5:$I$13,6,FALSE)*K21+VLOOKUP($L$10,'AP.8. Fatores de conversão'!$A$5:$I$13,6,FALSE)*L21+VLOOKUP($M$10,'AP.8. Fatores de conversão'!$A$5:$I$13,6,FALSE)*M21+VLOOKUP($N$10,'AP.8. Fatores de conversão'!$A$5:$I$13,6,FALSE)*N21+VLOOKUP($O$10,'AP.8. Fatores de conversão'!$A$5:$I$13,6,FALSE)*O21</f>
        <v>0</v>
      </c>
      <c r="T21" s="83">
        <f>IF('1. Identificação Ben. Oper.'!$D$48=0,0,S21/'1. Identificação Ben. Oper.'!$D$48)</f>
        <v>0</v>
      </c>
      <c r="U21" s="84">
        <f>(VLOOKUP($K$10,'AP.8. Fatores de conversão'!$A$5:$I$13,9,FALSE)*K21+VLOOKUP($L$10,'AP.8. Fatores de conversão'!$A$5:$I$13,9,FALSE)*L21+VLOOKUP($M$10,'AP.8. Fatores de conversão'!$A$5:$I$13,9,FALSE)*M21+VLOOKUP($N$10,'AP.8. Fatores de conversão'!$A$5:$I$13,9,FALSE)*N21+VLOOKUP($O$10,'AP.8. Fatores de conversão'!$A$5:$I$13,9,FALSE)*O21)/1000</f>
        <v>0</v>
      </c>
      <c r="V21" s="282"/>
      <c r="W21" s="282"/>
      <c r="X21" s="282"/>
      <c r="Y21" s="85">
        <f t="shared" si="1"/>
        <v>0</v>
      </c>
      <c r="Z21" s="348"/>
      <c r="AA21" s="375"/>
      <c r="AB21" s="82">
        <f t="shared" si="4"/>
        <v>0</v>
      </c>
      <c r="AC21" s="308">
        <v>0</v>
      </c>
      <c r="AD21" s="86">
        <f t="shared" si="2"/>
        <v>0</v>
      </c>
      <c r="AE21" s="1310"/>
      <c r="AF21" s="1311"/>
      <c r="AG21" s="1311"/>
      <c r="AH21" s="1312"/>
      <c r="AI21" s="1457"/>
      <c r="AJ21" s="1463"/>
      <c r="AK21" s="1315"/>
      <c r="AL21" s="1316"/>
      <c r="AM21" s="1213" t="str">
        <f t="shared" si="3"/>
        <v/>
      </c>
      <c r="AQ21" s="145"/>
      <c r="AR21" s="166"/>
      <c r="AS21" s="166"/>
      <c r="AT21" s="166"/>
      <c r="AU21" s="166"/>
      <c r="AV21" s="166"/>
      <c r="AW21" s="12"/>
      <c r="AX21" s="146"/>
      <c r="AZ21" s="11"/>
      <c r="BA21" s="87"/>
      <c r="BB21" s="67"/>
      <c r="BC21" s="67"/>
      <c r="BD21" s="67"/>
      <c r="BE21" s="11"/>
    </row>
    <row r="22" spans="2:61" ht="15.75" thickBot="1" x14ac:dyDescent="0.3">
      <c r="B22" s="15"/>
      <c r="C22" s="23"/>
      <c r="D22" s="11"/>
      <c r="E22" s="11"/>
      <c r="F22" s="11"/>
      <c r="G22" s="11"/>
      <c r="H22" s="11"/>
      <c r="I22" s="446">
        <f>SUM(I12:I21)</f>
        <v>0</v>
      </c>
      <c r="J22" s="11"/>
      <c r="K22" s="91">
        <f t="shared" ref="K22:Q22" si="6">SUM(K12:K21)</f>
        <v>0</v>
      </c>
      <c r="L22" s="92">
        <f t="shared" si="6"/>
        <v>0</v>
      </c>
      <c r="M22" s="92">
        <f t="shared" si="6"/>
        <v>0</v>
      </c>
      <c r="N22" s="92">
        <f t="shared" si="6"/>
        <v>0</v>
      </c>
      <c r="O22" s="92">
        <f t="shared" si="6"/>
        <v>0</v>
      </c>
      <c r="P22" s="92">
        <f t="shared" si="6"/>
        <v>0</v>
      </c>
      <c r="Q22" s="95">
        <f t="shared" si="6"/>
        <v>0</v>
      </c>
      <c r="R22" s="97">
        <f>SUM(R12:R21)</f>
        <v>0</v>
      </c>
      <c r="S22" s="97">
        <f>SUM(S12:S21)</f>
        <v>0</v>
      </c>
      <c r="T22" s="96">
        <f>IF('1. Identificação Ben. Oper.'!$D$48=0,0,S22/'1. Identificação Ben. Oper.'!$D$48)</f>
        <v>0</v>
      </c>
      <c r="U22" s="97">
        <f>SUM(U12:U21)</f>
        <v>0</v>
      </c>
      <c r="V22" s="175">
        <f>SUM(V12:V21)</f>
        <v>0</v>
      </c>
      <c r="W22" s="175">
        <f>SUM(W12:W21)</f>
        <v>0</v>
      </c>
      <c r="X22" s="1708"/>
      <c r="Y22" s="1709"/>
      <c r="Z22" s="176">
        <f>SUM(Z12:Z21)</f>
        <v>0</v>
      </c>
      <c r="AA22" s="176">
        <f>SUM(AA12:AA21)</f>
        <v>0</v>
      </c>
      <c r="AB22" s="176">
        <f>SUM(AB12:AB21)</f>
        <v>0</v>
      </c>
      <c r="AC22" s="176">
        <f>SUM(AC12:AC21)</f>
        <v>0</v>
      </c>
      <c r="AD22" s="296">
        <f t="shared" si="2"/>
        <v>0</v>
      </c>
      <c r="AE22" s="3"/>
      <c r="AF22" s="3"/>
      <c r="AQ22" s="145"/>
      <c r="AR22" s="166"/>
      <c r="AS22" s="166"/>
      <c r="AT22" s="166"/>
      <c r="AU22" s="166"/>
      <c r="AV22" s="166"/>
      <c r="AW22" s="12"/>
      <c r="AX22" s="146"/>
      <c r="AZ22" s="36"/>
      <c r="BA22" s="87"/>
      <c r="BB22" s="67"/>
      <c r="BC22" s="67"/>
      <c r="BD22" s="67"/>
      <c r="BE22" s="11"/>
    </row>
    <row r="23" spans="2:61" s="1" customFormat="1" ht="30" customHeight="1" thickBot="1" x14ac:dyDescent="0.3">
      <c r="B23" s="9"/>
      <c r="C23" s="1627" t="s">
        <v>127</v>
      </c>
      <c r="D23" s="1628"/>
      <c r="E23" s="100">
        <f>Z22+AA22</f>
        <v>0</v>
      </c>
      <c r="F23" s="23"/>
      <c r="G23" s="23"/>
      <c r="H23" s="23"/>
      <c r="I23" s="23"/>
      <c r="J23" s="23"/>
      <c r="K23" s="23"/>
      <c r="L23" s="23"/>
      <c r="M23" s="23"/>
      <c r="N23" s="23"/>
      <c r="O23" s="61"/>
      <c r="P23" s="61"/>
      <c r="Q23" s="23"/>
      <c r="R23" s="23"/>
      <c r="S23" s="101"/>
      <c r="T23" s="101"/>
      <c r="U23" s="101"/>
      <c r="V23" s="101"/>
      <c r="W23" s="101"/>
      <c r="X23" s="101"/>
      <c r="Y23" s="1399"/>
      <c r="Z23" s="554"/>
      <c r="AA23" s="554"/>
      <c r="AB23" s="554"/>
      <c r="AC23" s="61"/>
      <c r="AD23" s="61"/>
      <c r="AE23" s="61"/>
      <c r="AF23" s="61"/>
      <c r="AG23" s="61"/>
      <c r="AH23" s="101"/>
      <c r="AI23" s="61"/>
      <c r="AJ23" s="11"/>
      <c r="AK23" s="23"/>
      <c r="AL23" s="145"/>
      <c r="AM23" s="145"/>
      <c r="AN23" s="145"/>
      <c r="AO23" s="145"/>
      <c r="AP23" s="145"/>
      <c r="AQ23" s="145"/>
      <c r="AR23" s="145"/>
      <c r="AS23" s="145"/>
      <c r="AT23" s="145"/>
      <c r="AU23" s="23"/>
      <c r="AV23" s="23"/>
      <c r="AW23" s="12"/>
      <c r="AX23" s="146"/>
      <c r="AY23" s="145"/>
      <c r="AZ23" s="166"/>
      <c r="BA23" s="166"/>
      <c r="BB23" s="166"/>
      <c r="BC23" s="166"/>
      <c r="BD23" s="166"/>
      <c r="BE23" s="144"/>
      <c r="BF23" s="67"/>
      <c r="BG23" s="67"/>
      <c r="BH23" s="67"/>
      <c r="BI23" s="23"/>
    </row>
    <row r="24" spans="2:61" ht="30" customHeight="1" thickBot="1" x14ac:dyDescent="0.3">
      <c r="B24" s="15"/>
      <c r="C24" s="1627" t="s">
        <v>343</v>
      </c>
      <c r="D24" s="1628"/>
      <c r="E24" s="100">
        <f>AB22</f>
        <v>0</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45"/>
      <c r="AL24" s="145"/>
      <c r="AM24" s="145"/>
      <c r="AN24" s="145"/>
      <c r="AO24" s="145"/>
      <c r="AP24" s="145"/>
      <c r="AQ24" s="145"/>
      <c r="AR24" s="145"/>
      <c r="AS24" s="145"/>
      <c r="AT24" s="145"/>
      <c r="AU24" s="145"/>
      <c r="AV24" s="145"/>
      <c r="AW24" s="12"/>
      <c r="AX24" s="146"/>
      <c r="AY24" s="145"/>
      <c r="AZ24" s="166"/>
      <c r="BA24" s="166"/>
      <c r="BB24" s="166"/>
      <c r="BC24" s="166"/>
      <c r="BD24" s="166"/>
      <c r="BE24" s="67"/>
      <c r="BF24" s="11"/>
    </row>
    <row r="25" spans="2:61" ht="30" customHeight="1" thickBot="1" x14ac:dyDescent="0.3">
      <c r="B25" s="15"/>
      <c r="C25" s="1627" t="s">
        <v>344</v>
      </c>
      <c r="D25" s="1628"/>
      <c r="E25" s="100">
        <f>AC22</f>
        <v>0</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45"/>
      <c r="AL25" s="145"/>
      <c r="AM25" s="145"/>
      <c r="AN25" s="145"/>
      <c r="AO25" s="145"/>
      <c r="AP25" s="145"/>
      <c r="AQ25" s="145"/>
      <c r="AR25" s="145"/>
      <c r="AS25" s="145"/>
      <c r="AT25" s="145"/>
      <c r="AU25" s="145"/>
      <c r="AV25" s="145"/>
      <c r="AW25" s="12"/>
      <c r="AX25" s="145"/>
      <c r="AY25" s="145"/>
      <c r="AZ25" s="166"/>
      <c r="BA25" s="166"/>
      <c r="BB25" s="166"/>
      <c r="BC25" s="166"/>
      <c r="BD25" s="166"/>
      <c r="BE25" s="67"/>
      <c r="BF25" s="11"/>
    </row>
    <row r="26" spans="2:61" x14ac:dyDescent="0.25">
      <c r="B26" s="15"/>
      <c r="C26" s="23"/>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67"/>
      <c r="AK26" s="145"/>
      <c r="AL26" s="145"/>
      <c r="AM26" s="145"/>
      <c r="AN26" s="145"/>
      <c r="AO26" s="145"/>
      <c r="AP26" s="145"/>
      <c r="AQ26" s="145"/>
      <c r="AR26" s="145"/>
      <c r="AS26" s="145"/>
      <c r="AT26" s="145"/>
      <c r="AU26" s="145"/>
      <c r="AV26" s="145"/>
      <c r="AW26" s="12"/>
      <c r="AZ26" s="166"/>
      <c r="BA26" s="166"/>
      <c r="BB26" s="166"/>
      <c r="BC26" s="166"/>
      <c r="BD26" s="166"/>
      <c r="BE26" s="67"/>
      <c r="BF26" s="11"/>
    </row>
    <row r="27" spans="2:61" ht="15.75" thickBot="1" x14ac:dyDescent="0.3">
      <c r="B27" s="15"/>
      <c r="C27" s="2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67"/>
      <c r="AK27" s="145"/>
      <c r="AL27" s="145"/>
      <c r="AM27" s="145"/>
      <c r="AN27" s="145"/>
      <c r="AO27" s="145"/>
      <c r="AP27" s="145"/>
      <c r="AQ27" s="145"/>
      <c r="AR27" s="145"/>
      <c r="AS27" s="145"/>
      <c r="AT27" s="145"/>
      <c r="AU27" s="145"/>
      <c r="AV27" s="145"/>
      <c r="AW27" s="12"/>
      <c r="AZ27" s="166"/>
      <c r="BA27" s="166"/>
      <c r="BB27" s="166"/>
      <c r="BC27" s="166"/>
      <c r="BD27" s="166"/>
      <c r="BE27" s="67"/>
      <c r="BF27" s="11"/>
    </row>
    <row r="28" spans="2:61" ht="56.25" customHeight="1" thickBot="1" x14ac:dyDescent="0.3">
      <c r="B28" s="15"/>
      <c r="C28" s="103" t="s">
        <v>30</v>
      </c>
      <c r="D28" s="104"/>
      <c r="E28" s="104"/>
      <c r="F28" s="104"/>
      <c r="G28" s="104"/>
      <c r="H28" s="104"/>
      <c r="I28" s="104"/>
      <c r="J28" s="104"/>
      <c r="K28" s="1646" t="s">
        <v>119</v>
      </c>
      <c r="L28" s="1647"/>
      <c r="M28" s="1648"/>
      <c r="N28" s="1648"/>
      <c r="O28" s="1648"/>
      <c r="P28" s="1648"/>
      <c r="Q28" s="1648"/>
      <c r="R28" s="1648"/>
      <c r="S28" s="1648"/>
      <c r="T28" s="1648"/>
      <c r="U28" s="1648"/>
      <c r="V28" s="1648"/>
      <c r="W28" s="1648"/>
      <c r="X28" s="1648"/>
      <c r="Y28" s="1648"/>
      <c r="Z28" s="1648"/>
      <c r="AA28" s="1648"/>
      <c r="AB28" s="1648"/>
      <c r="AC28" s="1648"/>
      <c r="AD28" s="1648"/>
      <c r="AE28" s="1648"/>
      <c r="AF28" s="1648"/>
      <c r="AG28" s="1648"/>
      <c r="AH28" s="1648"/>
      <c r="AI28" s="1648"/>
      <c r="AJ28" s="1649"/>
      <c r="AK28" s="145"/>
      <c r="AL28" s="145"/>
      <c r="AM28" s="145"/>
      <c r="AN28" s="145"/>
      <c r="AO28" s="145"/>
      <c r="AP28" s="145"/>
      <c r="AQ28" s="145"/>
      <c r="AR28" s="145"/>
      <c r="AS28" s="145"/>
      <c r="AT28" s="145"/>
      <c r="AU28" s="145"/>
      <c r="AV28" s="145"/>
      <c r="AW28" s="12"/>
      <c r="AZ28" s="166"/>
      <c r="BA28" s="166"/>
      <c r="BB28" s="166"/>
      <c r="BC28" s="166"/>
      <c r="BD28" s="166"/>
      <c r="BE28" s="67"/>
      <c r="BF28" s="11"/>
    </row>
    <row r="29" spans="2:61" ht="15.75" thickBot="1" x14ac:dyDescent="0.3">
      <c r="B29" s="15"/>
      <c r="C29" s="105"/>
      <c r="D29" s="106"/>
      <c r="E29" s="106"/>
      <c r="F29" s="106"/>
      <c r="G29" s="106"/>
      <c r="H29" s="107"/>
      <c r="I29" s="107"/>
      <c r="J29" s="106"/>
      <c r="K29" s="1667" t="s">
        <v>14</v>
      </c>
      <c r="L29" s="1668"/>
      <c r="M29" s="1668"/>
      <c r="N29" s="1668"/>
      <c r="O29" s="1668"/>
      <c r="P29" s="1668"/>
      <c r="Q29" s="1668"/>
      <c r="R29" s="1668"/>
      <c r="S29" s="1668"/>
      <c r="T29" s="1668"/>
      <c r="U29" s="1668"/>
      <c r="V29" s="1668"/>
      <c r="W29" s="1668"/>
      <c r="X29" s="1668"/>
      <c r="Y29" s="1668"/>
      <c r="Z29" s="1668"/>
      <c r="AA29" s="1668"/>
      <c r="AB29" s="1668"/>
      <c r="AC29" s="1668"/>
      <c r="AD29" s="1668"/>
      <c r="AE29" s="1668"/>
      <c r="AF29" s="1668"/>
      <c r="AG29" s="1668"/>
      <c r="AH29" s="1668"/>
      <c r="AI29" s="1668"/>
      <c r="AJ29" s="108"/>
      <c r="AK29" s="145"/>
      <c r="AL29" s="145"/>
      <c r="AM29" s="145"/>
      <c r="AN29" s="145"/>
      <c r="AO29" s="145"/>
      <c r="AP29" s="145"/>
      <c r="AQ29" s="145"/>
      <c r="AR29" s="145"/>
      <c r="AS29" s="145"/>
      <c r="AT29" s="145"/>
      <c r="AU29" s="145"/>
      <c r="AV29" s="145"/>
      <c r="AW29" s="12"/>
      <c r="AZ29" s="166"/>
      <c r="BA29" s="166"/>
      <c r="BB29" s="166"/>
      <c r="BC29" s="166"/>
      <c r="BD29" s="166"/>
      <c r="BE29" s="67"/>
      <c r="BF29" s="11"/>
    </row>
    <row r="30" spans="2:61" ht="28.5" customHeight="1" thickBot="1" x14ac:dyDescent="0.3">
      <c r="B30" s="15"/>
      <c r="C30" s="109" t="s">
        <v>31</v>
      </c>
      <c r="D30" s="629" t="s">
        <v>300</v>
      </c>
      <c r="E30" s="629" t="s">
        <v>99</v>
      </c>
      <c r="F30" s="629" t="s">
        <v>105</v>
      </c>
      <c r="G30" s="629"/>
      <c r="H30" s="1645" t="s">
        <v>60</v>
      </c>
      <c r="I30" s="1645"/>
      <c r="J30" s="1645"/>
      <c r="K30" s="110">
        <v>1</v>
      </c>
      <c r="L30" s="110">
        <v>2</v>
      </c>
      <c r="M30" s="110">
        <v>3</v>
      </c>
      <c r="N30" s="110">
        <v>4</v>
      </c>
      <c r="O30" s="110">
        <v>5</v>
      </c>
      <c r="P30" s="110">
        <v>6</v>
      </c>
      <c r="Q30" s="110">
        <v>7</v>
      </c>
      <c r="R30" s="110">
        <v>8</v>
      </c>
      <c r="S30" s="110">
        <v>9</v>
      </c>
      <c r="T30" s="110">
        <v>10</v>
      </c>
      <c r="U30" s="110">
        <v>11</v>
      </c>
      <c r="V30" s="110">
        <v>12</v>
      </c>
      <c r="W30" s="110">
        <v>13</v>
      </c>
      <c r="X30" s="110">
        <v>14</v>
      </c>
      <c r="Y30" s="110">
        <v>15</v>
      </c>
      <c r="Z30" s="110">
        <v>16</v>
      </c>
      <c r="AA30" s="110">
        <v>17</v>
      </c>
      <c r="AB30" s="110">
        <v>18</v>
      </c>
      <c r="AC30" s="110">
        <v>19</v>
      </c>
      <c r="AD30" s="110">
        <v>20</v>
      </c>
      <c r="AE30" s="110">
        <v>21</v>
      </c>
      <c r="AF30" s="110">
        <v>22</v>
      </c>
      <c r="AG30" s="110">
        <v>23</v>
      </c>
      <c r="AH30" s="110">
        <v>24</v>
      </c>
      <c r="AI30" s="110">
        <v>25</v>
      </c>
      <c r="AJ30" s="111" t="s">
        <v>32</v>
      </c>
      <c r="AK30" s="145"/>
      <c r="AL30" s="145"/>
      <c r="AM30" s="145"/>
      <c r="AN30" s="145"/>
      <c r="AO30" s="145"/>
      <c r="AP30" s="145"/>
      <c r="AQ30" s="145"/>
      <c r="AR30" s="145"/>
      <c r="AS30" s="145"/>
      <c r="AT30" s="145"/>
      <c r="AU30" s="145"/>
      <c r="AV30" s="145"/>
      <c r="AW30" s="12"/>
      <c r="AZ30" s="166"/>
      <c r="BA30" s="166"/>
      <c r="BB30" s="166"/>
      <c r="BC30" s="166"/>
      <c r="BD30" s="166"/>
      <c r="BE30" s="11"/>
      <c r="BF30" s="11"/>
    </row>
    <row r="31" spans="2:61" ht="15.75" thickBot="1" x14ac:dyDescent="0.3">
      <c r="B31" s="15"/>
      <c r="C31" s="588">
        <f t="shared" ref="C31:C40" si="7">C12</f>
        <v>1</v>
      </c>
      <c r="D31" s="589">
        <f t="shared" ref="D31:D40" si="8">Q12</f>
        <v>0</v>
      </c>
      <c r="E31" s="589">
        <f t="shared" ref="E31:E40" si="9">V12</f>
        <v>0</v>
      </c>
      <c r="F31" s="589">
        <f t="shared" ref="F31:F40" si="10">W12</f>
        <v>0</v>
      </c>
      <c r="G31" s="589"/>
      <c r="H31" s="589">
        <f>IF(D31="",0,D31-E31)</f>
        <v>0</v>
      </c>
      <c r="I31" s="589"/>
      <c r="J31" s="590"/>
      <c r="K31" s="115" t="str">
        <f>IF($J12="","",IF($J12&gt;=25,$H31,IF(K$30&lt;=$J12,$H31,IF(K$30&lt;=($J12*($X12+1)),$H31,0)))-IF(K$30-1&lt;=($J12*$X12),$F31,0)*IF(OR($Y12=0,$Y12&gt;25),0,IF(MOD(K$30,$J12)=0,1,0)))</f>
        <v/>
      </c>
      <c r="L31" s="115" t="str">
        <f t="shared" ref="L31:AI31" si="11">IF($J12="","",IF($J12&gt;=25,$H31,IF(L$30&lt;=$J12,$H31,IF(L$30&lt;=($J12*($X12+1)),$H31,0)))-IF(L$30-1&lt;=($J12*$X12),$F31,0)*IF(OR($Y12=0,$Y12&gt;25),0,IF(MOD(L$30,$J12)=0,1,0)))</f>
        <v/>
      </c>
      <c r="M31" s="115" t="str">
        <f t="shared" si="11"/>
        <v/>
      </c>
      <c r="N31" s="115" t="str">
        <f t="shared" si="11"/>
        <v/>
      </c>
      <c r="O31" s="115" t="str">
        <f t="shared" si="11"/>
        <v/>
      </c>
      <c r="P31" s="115" t="str">
        <f t="shared" si="11"/>
        <v/>
      </c>
      <c r="Q31" s="115" t="str">
        <f t="shared" si="11"/>
        <v/>
      </c>
      <c r="R31" s="115" t="str">
        <f t="shared" si="11"/>
        <v/>
      </c>
      <c r="S31" s="115" t="str">
        <f t="shared" si="11"/>
        <v/>
      </c>
      <c r="T31" s="115" t="str">
        <f t="shared" si="11"/>
        <v/>
      </c>
      <c r="U31" s="115" t="str">
        <f t="shared" si="11"/>
        <v/>
      </c>
      <c r="V31" s="115" t="str">
        <f t="shared" si="11"/>
        <v/>
      </c>
      <c r="W31" s="115" t="str">
        <f t="shared" si="11"/>
        <v/>
      </c>
      <c r="X31" s="115" t="str">
        <f t="shared" si="11"/>
        <v/>
      </c>
      <c r="Y31" s="115" t="str">
        <f t="shared" si="11"/>
        <v/>
      </c>
      <c r="Z31" s="115" t="str">
        <f t="shared" si="11"/>
        <v/>
      </c>
      <c r="AA31" s="115" t="str">
        <f t="shared" si="11"/>
        <v/>
      </c>
      <c r="AB31" s="115" t="str">
        <f t="shared" si="11"/>
        <v/>
      </c>
      <c r="AC31" s="115" t="str">
        <f t="shared" si="11"/>
        <v/>
      </c>
      <c r="AD31" s="115" t="str">
        <f t="shared" si="11"/>
        <v/>
      </c>
      <c r="AE31" s="115" t="str">
        <f t="shared" si="11"/>
        <v/>
      </c>
      <c r="AF31" s="115" t="str">
        <f t="shared" si="11"/>
        <v/>
      </c>
      <c r="AG31" s="115" t="str">
        <f t="shared" si="11"/>
        <v/>
      </c>
      <c r="AH31" s="115" t="str">
        <f t="shared" si="11"/>
        <v/>
      </c>
      <c r="AI31" s="115" t="str">
        <f t="shared" si="11"/>
        <v/>
      </c>
      <c r="AJ31" s="655">
        <f t="shared" ref="AJ31:AJ40" si="12">SUM(K31:AI31)</f>
        <v>0</v>
      </c>
      <c r="AK31" s="145"/>
      <c r="AL31" s="145"/>
      <c r="AM31" s="145"/>
      <c r="AN31" s="145"/>
      <c r="AO31" s="145"/>
      <c r="AP31" s="145"/>
      <c r="AQ31" s="145"/>
      <c r="AR31" s="145"/>
      <c r="AS31" s="145"/>
      <c r="AT31" s="145"/>
      <c r="AU31" s="145"/>
      <c r="AV31" s="145"/>
      <c r="AW31" s="12"/>
    </row>
    <row r="32" spans="2:61" ht="15.75" thickBot="1" x14ac:dyDescent="0.3">
      <c r="B32" s="15"/>
      <c r="C32" s="656">
        <f t="shared" si="7"/>
        <v>2</v>
      </c>
      <c r="D32" s="657">
        <f t="shared" si="8"/>
        <v>0</v>
      </c>
      <c r="E32" s="657">
        <f t="shared" si="9"/>
        <v>0</v>
      </c>
      <c r="F32" s="657">
        <f t="shared" si="10"/>
        <v>0</v>
      </c>
      <c r="G32" s="657"/>
      <c r="H32" s="657">
        <f t="shared" ref="H32:H40" si="13">IF(D32="",0,D32-E32)</f>
        <v>0</v>
      </c>
      <c r="I32" s="657"/>
      <c r="J32" s="658"/>
      <c r="K32" s="115" t="str">
        <f t="shared" ref="K32:AI32" si="14">IF($J13="","",IF($J13&gt;=25,$H32,IF(K$30&lt;=$J13,$H32,IF(K$30&lt;=($J13*($X13+1)),$H32,0)))-IF(K$30-1&lt;=($J13*$X13),$F32,0)*IF(OR($Y13=0,$Y13&gt;25),0,IF(MOD(K$30,$J13)=0,1,0)))</f>
        <v/>
      </c>
      <c r="L32" s="115" t="str">
        <f t="shared" si="14"/>
        <v/>
      </c>
      <c r="M32" s="115" t="str">
        <f t="shared" si="14"/>
        <v/>
      </c>
      <c r="N32" s="115" t="str">
        <f t="shared" si="14"/>
        <v/>
      </c>
      <c r="O32" s="115" t="str">
        <f t="shared" si="14"/>
        <v/>
      </c>
      <c r="P32" s="115" t="str">
        <f t="shared" si="14"/>
        <v/>
      </c>
      <c r="Q32" s="115" t="str">
        <f t="shared" si="14"/>
        <v/>
      </c>
      <c r="R32" s="115" t="str">
        <f t="shared" si="14"/>
        <v/>
      </c>
      <c r="S32" s="115" t="str">
        <f t="shared" si="14"/>
        <v/>
      </c>
      <c r="T32" s="115" t="str">
        <f t="shared" si="14"/>
        <v/>
      </c>
      <c r="U32" s="115" t="str">
        <f t="shared" si="14"/>
        <v/>
      </c>
      <c r="V32" s="115" t="str">
        <f t="shared" si="14"/>
        <v/>
      </c>
      <c r="W32" s="115" t="str">
        <f t="shared" si="14"/>
        <v/>
      </c>
      <c r="X32" s="115" t="str">
        <f t="shared" si="14"/>
        <v/>
      </c>
      <c r="Y32" s="115" t="str">
        <f t="shared" si="14"/>
        <v/>
      </c>
      <c r="Z32" s="115" t="str">
        <f t="shared" si="14"/>
        <v/>
      </c>
      <c r="AA32" s="115" t="str">
        <f t="shared" si="14"/>
        <v/>
      </c>
      <c r="AB32" s="115" t="str">
        <f t="shared" si="14"/>
        <v/>
      </c>
      <c r="AC32" s="115" t="str">
        <f t="shared" si="14"/>
        <v/>
      </c>
      <c r="AD32" s="115" t="str">
        <f t="shared" si="14"/>
        <v/>
      </c>
      <c r="AE32" s="115" t="str">
        <f t="shared" si="14"/>
        <v/>
      </c>
      <c r="AF32" s="115" t="str">
        <f t="shared" si="14"/>
        <v/>
      </c>
      <c r="AG32" s="115" t="str">
        <f t="shared" si="14"/>
        <v/>
      </c>
      <c r="AH32" s="115" t="str">
        <f t="shared" si="14"/>
        <v/>
      </c>
      <c r="AI32" s="115" t="str">
        <f t="shared" si="14"/>
        <v/>
      </c>
      <c r="AJ32" s="655">
        <f t="shared" si="12"/>
        <v>0</v>
      </c>
      <c r="AK32" s="145"/>
      <c r="AL32" s="145"/>
      <c r="AM32" s="145"/>
      <c r="AN32" s="145"/>
      <c r="AO32" s="145"/>
      <c r="AP32" s="145"/>
      <c r="AQ32" s="145"/>
      <c r="AR32" s="145"/>
      <c r="AS32" s="145"/>
      <c r="AT32" s="145"/>
      <c r="AU32" s="145"/>
      <c r="AV32" s="145"/>
      <c r="AW32" s="12"/>
    </row>
    <row r="33" spans="2:49" ht="15.75" thickBot="1" x14ac:dyDescent="0.3">
      <c r="B33" s="15"/>
      <c r="C33" s="588">
        <f t="shared" si="7"/>
        <v>3</v>
      </c>
      <c r="D33" s="589">
        <f t="shared" si="8"/>
        <v>0</v>
      </c>
      <c r="E33" s="589">
        <f t="shared" si="9"/>
        <v>0</v>
      </c>
      <c r="F33" s="589">
        <f t="shared" si="10"/>
        <v>0</v>
      </c>
      <c r="G33" s="589"/>
      <c r="H33" s="589">
        <f t="shared" si="13"/>
        <v>0</v>
      </c>
      <c r="I33" s="589"/>
      <c r="J33" s="591"/>
      <c r="K33" s="115" t="str">
        <f t="shared" ref="K33:AI33" si="15">IF($J14="","",IF($J14&gt;=25,$H33,IF(K$30&lt;=$J14,$H33,IF(K$30&lt;=($J14*($X14+1)),$H33,0)))-IF(K$30-1&lt;=($J14*$X14),$F33,0)*IF(OR($Y14=0,$Y14&gt;25),0,IF(MOD(K$30,$J14)=0,1,0)))</f>
        <v/>
      </c>
      <c r="L33" s="115" t="str">
        <f t="shared" si="15"/>
        <v/>
      </c>
      <c r="M33" s="115" t="str">
        <f t="shared" si="15"/>
        <v/>
      </c>
      <c r="N33" s="115" t="str">
        <f t="shared" si="15"/>
        <v/>
      </c>
      <c r="O33" s="115" t="str">
        <f t="shared" si="15"/>
        <v/>
      </c>
      <c r="P33" s="115" t="str">
        <f t="shared" si="15"/>
        <v/>
      </c>
      <c r="Q33" s="115" t="str">
        <f t="shared" si="15"/>
        <v/>
      </c>
      <c r="R33" s="115" t="str">
        <f t="shared" si="15"/>
        <v/>
      </c>
      <c r="S33" s="115" t="str">
        <f t="shared" si="15"/>
        <v/>
      </c>
      <c r="T33" s="115" t="str">
        <f t="shared" si="15"/>
        <v/>
      </c>
      <c r="U33" s="115" t="str">
        <f t="shared" si="15"/>
        <v/>
      </c>
      <c r="V33" s="115" t="str">
        <f t="shared" si="15"/>
        <v/>
      </c>
      <c r="W33" s="115" t="str">
        <f t="shared" si="15"/>
        <v/>
      </c>
      <c r="X33" s="115" t="str">
        <f t="shared" si="15"/>
        <v/>
      </c>
      <c r="Y33" s="115" t="str">
        <f t="shared" si="15"/>
        <v/>
      </c>
      <c r="Z33" s="115" t="str">
        <f t="shared" si="15"/>
        <v/>
      </c>
      <c r="AA33" s="115" t="str">
        <f t="shared" si="15"/>
        <v/>
      </c>
      <c r="AB33" s="115" t="str">
        <f t="shared" si="15"/>
        <v/>
      </c>
      <c r="AC33" s="115" t="str">
        <f t="shared" si="15"/>
        <v/>
      </c>
      <c r="AD33" s="115" t="str">
        <f t="shared" si="15"/>
        <v/>
      </c>
      <c r="AE33" s="115" t="str">
        <f t="shared" si="15"/>
        <v/>
      </c>
      <c r="AF33" s="115" t="str">
        <f t="shared" si="15"/>
        <v/>
      </c>
      <c r="AG33" s="115" t="str">
        <f t="shared" si="15"/>
        <v/>
      </c>
      <c r="AH33" s="115" t="str">
        <f t="shared" si="15"/>
        <v/>
      </c>
      <c r="AI33" s="115" t="str">
        <f t="shared" si="15"/>
        <v/>
      </c>
      <c r="AJ33" s="655">
        <f t="shared" si="12"/>
        <v>0</v>
      </c>
      <c r="AK33" s="145"/>
      <c r="AL33" s="145"/>
      <c r="AM33" s="145"/>
      <c r="AN33" s="145"/>
      <c r="AO33" s="145"/>
      <c r="AP33" s="145"/>
      <c r="AQ33" s="145"/>
      <c r="AR33" s="145"/>
      <c r="AS33" s="145"/>
      <c r="AT33" s="145"/>
      <c r="AU33" s="145"/>
      <c r="AV33" s="145"/>
      <c r="AW33" s="12"/>
    </row>
    <row r="34" spans="2:49" ht="15.75" thickBot="1" x14ac:dyDescent="0.3">
      <c r="B34" s="15"/>
      <c r="C34" s="656">
        <f t="shared" si="7"/>
        <v>4</v>
      </c>
      <c r="D34" s="657">
        <f t="shared" si="8"/>
        <v>0</v>
      </c>
      <c r="E34" s="657">
        <f t="shared" si="9"/>
        <v>0</v>
      </c>
      <c r="F34" s="657">
        <f t="shared" si="10"/>
        <v>0</v>
      </c>
      <c r="G34" s="657"/>
      <c r="H34" s="657">
        <f t="shared" si="13"/>
        <v>0</v>
      </c>
      <c r="I34" s="657"/>
      <c r="J34" s="658"/>
      <c r="K34" s="115" t="str">
        <f t="shared" ref="K34:AI34" si="16">IF($J15="","",IF($J15&gt;=25,$H34,IF(K$30&lt;=$J15,$H34,IF(K$30&lt;=($J15*($X15+1)),$H34,0)))-IF(K$30-1&lt;=($J15*$X15),$F34,0)*IF(OR($Y15=0,$Y15&gt;25),0,IF(MOD(K$30,$J15)=0,1,0)))</f>
        <v/>
      </c>
      <c r="L34" s="115" t="str">
        <f t="shared" si="16"/>
        <v/>
      </c>
      <c r="M34" s="115" t="str">
        <f t="shared" si="16"/>
        <v/>
      </c>
      <c r="N34" s="115" t="str">
        <f t="shared" si="16"/>
        <v/>
      </c>
      <c r="O34" s="115" t="str">
        <f t="shared" si="16"/>
        <v/>
      </c>
      <c r="P34" s="115" t="str">
        <f t="shared" si="16"/>
        <v/>
      </c>
      <c r="Q34" s="115" t="str">
        <f t="shared" si="16"/>
        <v/>
      </c>
      <c r="R34" s="115" t="str">
        <f t="shared" si="16"/>
        <v/>
      </c>
      <c r="S34" s="115" t="str">
        <f t="shared" si="16"/>
        <v/>
      </c>
      <c r="T34" s="115" t="str">
        <f t="shared" si="16"/>
        <v/>
      </c>
      <c r="U34" s="115" t="str">
        <f t="shared" si="16"/>
        <v/>
      </c>
      <c r="V34" s="115" t="str">
        <f t="shared" si="16"/>
        <v/>
      </c>
      <c r="W34" s="115" t="str">
        <f t="shared" si="16"/>
        <v/>
      </c>
      <c r="X34" s="115" t="str">
        <f t="shared" si="16"/>
        <v/>
      </c>
      <c r="Y34" s="115" t="str">
        <f t="shared" si="16"/>
        <v/>
      </c>
      <c r="Z34" s="115" t="str">
        <f t="shared" si="16"/>
        <v/>
      </c>
      <c r="AA34" s="115" t="str">
        <f t="shared" si="16"/>
        <v/>
      </c>
      <c r="AB34" s="115" t="str">
        <f t="shared" si="16"/>
        <v/>
      </c>
      <c r="AC34" s="115" t="str">
        <f t="shared" si="16"/>
        <v/>
      </c>
      <c r="AD34" s="115" t="str">
        <f t="shared" si="16"/>
        <v/>
      </c>
      <c r="AE34" s="115" t="str">
        <f t="shared" si="16"/>
        <v/>
      </c>
      <c r="AF34" s="115" t="str">
        <f t="shared" si="16"/>
        <v/>
      </c>
      <c r="AG34" s="115" t="str">
        <f t="shared" si="16"/>
        <v/>
      </c>
      <c r="AH34" s="115" t="str">
        <f t="shared" si="16"/>
        <v/>
      </c>
      <c r="AI34" s="115" t="str">
        <f t="shared" si="16"/>
        <v/>
      </c>
      <c r="AJ34" s="116">
        <f t="shared" si="12"/>
        <v>0</v>
      </c>
      <c r="AK34" s="145"/>
      <c r="AL34" s="145"/>
      <c r="AM34" s="145"/>
      <c r="AN34" s="145"/>
      <c r="AO34" s="145"/>
      <c r="AP34" s="145"/>
      <c r="AQ34" s="145"/>
      <c r="AR34" s="145"/>
      <c r="AS34" s="145"/>
      <c r="AT34" s="145"/>
      <c r="AU34" s="145"/>
      <c r="AV34" s="145"/>
      <c r="AW34" s="12"/>
    </row>
    <row r="35" spans="2:49" ht="15.75" thickBot="1" x14ac:dyDescent="0.3">
      <c r="B35" s="15"/>
      <c r="C35" s="588">
        <f t="shared" si="7"/>
        <v>5</v>
      </c>
      <c r="D35" s="589">
        <f t="shared" si="8"/>
        <v>0</v>
      </c>
      <c r="E35" s="589">
        <f t="shared" si="9"/>
        <v>0</v>
      </c>
      <c r="F35" s="589">
        <f t="shared" si="10"/>
        <v>0</v>
      </c>
      <c r="G35" s="589"/>
      <c r="H35" s="589">
        <f t="shared" si="13"/>
        <v>0</v>
      </c>
      <c r="I35" s="589"/>
      <c r="J35" s="592"/>
      <c r="K35" s="115" t="str">
        <f t="shared" ref="K35:AI35" si="17">IF($J16="","",IF($J16&gt;=25,$H35,IF(K$30&lt;=$J16,$H35,IF(K$30&lt;=($J16*($X16+1)),$H35,0)))-IF(K$30-1&lt;=($J16*$X16),$F35,0)*IF(OR($Y16=0,$Y16&gt;25),0,IF(MOD(K$30,$J16)=0,1,0)))</f>
        <v/>
      </c>
      <c r="L35" s="115" t="str">
        <f t="shared" si="17"/>
        <v/>
      </c>
      <c r="M35" s="115" t="str">
        <f t="shared" si="17"/>
        <v/>
      </c>
      <c r="N35" s="115" t="str">
        <f t="shared" si="17"/>
        <v/>
      </c>
      <c r="O35" s="115" t="str">
        <f t="shared" si="17"/>
        <v/>
      </c>
      <c r="P35" s="115" t="str">
        <f t="shared" si="17"/>
        <v/>
      </c>
      <c r="Q35" s="115" t="str">
        <f t="shared" si="17"/>
        <v/>
      </c>
      <c r="R35" s="115" t="str">
        <f t="shared" si="17"/>
        <v/>
      </c>
      <c r="S35" s="115" t="str">
        <f t="shared" si="17"/>
        <v/>
      </c>
      <c r="T35" s="115" t="str">
        <f t="shared" si="17"/>
        <v/>
      </c>
      <c r="U35" s="115" t="str">
        <f t="shared" si="17"/>
        <v/>
      </c>
      <c r="V35" s="115" t="str">
        <f t="shared" si="17"/>
        <v/>
      </c>
      <c r="W35" s="115" t="str">
        <f t="shared" si="17"/>
        <v/>
      </c>
      <c r="X35" s="115" t="str">
        <f t="shared" si="17"/>
        <v/>
      </c>
      <c r="Y35" s="115" t="str">
        <f t="shared" si="17"/>
        <v/>
      </c>
      <c r="Z35" s="115" t="str">
        <f t="shared" si="17"/>
        <v/>
      </c>
      <c r="AA35" s="115" t="str">
        <f t="shared" si="17"/>
        <v/>
      </c>
      <c r="AB35" s="115" t="str">
        <f t="shared" si="17"/>
        <v/>
      </c>
      <c r="AC35" s="115" t="str">
        <f t="shared" si="17"/>
        <v/>
      </c>
      <c r="AD35" s="115" t="str">
        <f t="shared" si="17"/>
        <v/>
      </c>
      <c r="AE35" s="115" t="str">
        <f t="shared" si="17"/>
        <v/>
      </c>
      <c r="AF35" s="115" t="str">
        <f t="shared" si="17"/>
        <v/>
      </c>
      <c r="AG35" s="115" t="str">
        <f t="shared" si="17"/>
        <v/>
      </c>
      <c r="AH35" s="115" t="str">
        <f t="shared" si="17"/>
        <v/>
      </c>
      <c r="AI35" s="115" t="str">
        <f t="shared" si="17"/>
        <v/>
      </c>
      <c r="AJ35" s="116">
        <f t="shared" si="12"/>
        <v>0</v>
      </c>
      <c r="AK35" s="145"/>
      <c r="AL35" s="145"/>
      <c r="AM35" s="145"/>
      <c r="AN35" s="145"/>
      <c r="AO35" s="145"/>
      <c r="AP35" s="145"/>
      <c r="AQ35" s="145"/>
      <c r="AR35" s="145"/>
      <c r="AS35" s="145"/>
      <c r="AT35" s="145"/>
      <c r="AU35" s="145"/>
      <c r="AV35" s="145"/>
      <c r="AW35" s="12"/>
    </row>
    <row r="36" spans="2:49" ht="15.75" thickBot="1" x14ac:dyDescent="0.3">
      <c r="B36" s="15"/>
      <c r="C36" s="656">
        <f t="shared" si="7"/>
        <v>6</v>
      </c>
      <c r="D36" s="657">
        <f t="shared" si="8"/>
        <v>0</v>
      </c>
      <c r="E36" s="657">
        <f t="shared" si="9"/>
        <v>0</v>
      </c>
      <c r="F36" s="657">
        <f t="shared" si="10"/>
        <v>0</v>
      </c>
      <c r="G36" s="657"/>
      <c r="H36" s="657">
        <f t="shared" si="13"/>
        <v>0</v>
      </c>
      <c r="I36" s="657"/>
      <c r="J36" s="659"/>
      <c r="K36" s="115" t="str">
        <f t="shared" ref="K36:AI36" si="18">IF($J17="","",IF($J17&gt;=25,$H36,IF(K$30&lt;=$J17,$H36,IF(K$30&lt;=($J17*($X17+1)),$H36,0)))-IF(K$30-1&lt;=($J17*$X17),$F36,0)*IF(OR($Y17=0,$Y17&gt;25),0,IF(MOD(K$30,$J17)=0,1,0)))</f>
        <v/>
      </c>
      <c r="L36" s="115" t="str">
        <f t="shared" si="18"/>
        <v/>
      </c>
      <c r="M36" s="115" t="str">
        <f t="shared" si="18"/>
        <v/>
      </c>
      <c r="N36" s="115" t="str">
        <f t="shared" si="18"/>
        <v/>
      </c>
      <c r="O36" s="115" t="str">
        <f t="shared" si="18"/>
        <v/>
      </c>
      <c r="P36" s="115" t="str">
        <f t="shared" si="18"/>
        <v/>
      </c>
      <c r="Q36" s="115" t="str">
        <f t="shared" si="18"/>
        <v/>
      </c>
      <c r="R36" s="115" t="str">
        <f t="shared" si="18"/>
        <v/>
      </c>
      <c r="S36" s="115" t="str">
        <f t="shared" si="18"/>
        <v/>
      </c>
      <c r="T36" s="115" t="str">
        <f t="shared" si="18"/>
        <v/>
      </c>
      <c r="U36" s="115" t="str">
        <f t="shared" si="18"/>
        <v/>
      </c>
      <c r="V36" s="115" t="str">
        <f t="shared" si="18"/>
        <v/>
      </c>
      <c r="W36" s="115" t="str">
        <f t="shared" si="18"/>
        <v/>
      </c>
      <c r="X36" s="115" t="str">
        <f t="shared" si="18"/>
        <v/>
      </c>
      <c r="Y36" s="115" t="str">
        <f t="shared" si="18"/>
        <v/>
      </c>
      <c r="Z36" s="115" t="str">
        <f t="shared" si="18"/>
        <v/>
      </c>
      <c r="AA36" s="115" t="str">
        <f t="shared" si="18"/>
        <v/>
      </c>
      <c r="AB36" s="115" t="str">
        <f t="shared" si="18"/>
        <v/>
      </c>
      <c r="AC36" s="115" t="str">
        <f t="shared" si="18"/>
        <v/>
      </c>
      <c r="AD36" s="115" t="str">
        <f t="shared" si="18"/>
        <v/>
      </c>
      <c r="AE36" s="115" t="str">
        <f t="shared" si="18"/>
        <v/>
      </c>
      <c r="AF36" s="115" t="str">
        <f t="shared" si="18"/>
        <v/>
      </c>
      <c r="AG36" s="115" t="str">
        <f t="shared" si="18"/>
        <v/>
      </c>
      <c r="AH36" s="115" t="str">
        <f t="shared" si="18"/>
        <v/>
      </c>
      <c r="AI36" s="115" t="str">
        <f t="shared" si="18"/>
        <v/>
      </c>
      <c r="AJ36" s="116">
        <f>SUM(K36:AI36)</f>
        <v>0</v>
      </c>
      <c r="AK36" s="145"/>
      <c r="AL36" s="145"/>
      <c r="AM36" s="145"/>
      <c r="AN36" s="145"/>
      <c r="AO36" s="145"/>
      <c r="AP36" s="145"/>
      <c r="AQ36" s="145"/>
      <c r="AR36" s="145"/>
      <c r="AS36" s="145"/>
      <c r="AT36" s="145"/>
      <c r="AU36" s="145"/>
      <c r="AV36" s="145"/>
      <c r="AW36" s="12"/>
    </row>
    <row r="37" spans="2:49" ht="15.75" thickBot="1" x14ac:dyDescent="0.3">
      <c r="B37" s="15"/>
      <c r="C37" s="588">
        <f t="shared" si="7"/>
        <v>7</v>
      </c>
      <c r="D37" s="589">
        <f t="shared" si="8"/>
        <v>0</v>
      </c>
      <c r="E37" s="589">
        <f t="shared" si="9"/>
        <v>0</v>
      </c>
      <c r="F37" s="589">
        <f t="shared" si="10"/>
        <v>0</v>
      </c>
      <c r="G37" s="589"/>
      <c r="H37" s="589">
        <f t="shared" si="13"/>
        <v>0</v>
      </c>
      <c r="I37" s="589"/>
      <c r="J37" s="592"/>
      <c r="K37" s="115" t="str">
        <f t="shared" ref="K37:AI37" si="19">IF($J18="","",IF($J18&gt;=25,$H37,IF(K$30&lt;=$J18,$H37,IF(K$30&lt;=($J18*($X18+1)),$H37,0)))-IF(K$30-1&lt;=($J18*$X18),$F37,0)*IF(OR($Y18=0,$Y18&gt;25),0,IF(MOD(K$30,$J18)=0,1,0)))</f>
        <v/>
      </c>
      <c r="L37" s="115" t="str">
        <f t="shared" si="19"/>
        <v/>
      </c>
      <c r="M37" s="115" t="str">
        <f t="shared" si="19"/>
        <v/>
      </c>
      <c r="N37" s="115" t="str">
        <f t="shared" si="19"/>
        <v/>
      </c>
      <c r="O37" s="115" t="str">
        <f t="shared" si="19"/>
        <v/>
      </c>
      <c r="P37" s="115" t="str">
        <f t="shared" si="19"/>
        <v/>
      </c>
      <c r="Q37" s="115" t="str">
        <f t="shared" si="19"/>
        <v/>
      </c>
      <c r="R37" s="115" t="str">
        <f t="shared" si="19"/>
        <v/>
      </c>
      <c r="S37" s="115" t="str">
        <f t="shared" si="19"/>
        <v/>
      </c>
      <c r="T37" s="115" t="str">
        <f t="shared" si="19"/>
        <v/>
      </c>
      <c r="U37" s="115" t="str">
        <f t="shared" si="19"/>
        <v/>
      </c>
      <c r="V37" s="115" t="str">
        <f t="shared" si="19"/>
        <v/>
      </c>
      <c r="W37" s="115" t="str">
        <f t="shared" si="19"/>
        <v/>
      </c>
      <c r="X37" s="115" t="str">
        <f t="shared" si="19"/>
        <v/>
      </c>
      <c r="Y37" s="115" t="str">
        <f t="shared" si="19"/>
        <v/>
      </c>
      <c r="Z37" s="115" t="str">
        <f t="shared" si="19"/>
        <v/>
      </c>
      <c r="AA37" s="115" t="str">
        <f t="shared" si="19"/>
        <v/>
      </c>
      <c r="AB37" s="115" t="str">
        <f t="shared" si="19"/>
        <v/>
      </c>
      <c r="AC37" s="115" t="str">
        <f t="shared" si="19"/>
        <v/>
      </c>
      <c r="AD37" s="115" t="str">
        <f t="shared" si="19"/>
        <v/>
      </c>
      <c r="AE37" s="115" t="str">
        <f t="shared" si="19"/>
        <v/>
      </c>
      <c r="AF37" s="115" t="str">
        <f t="shared" si="19"/>
        <v/>
      </c>
      <c r="AG37" s="115" t="str">
        <f t="shared" si="19"/>
        <v/>
      </c>
      <c r="AH37" s="115" t="str">
        <f t="shared" si="19"/>
        <v/>
      </c>
      <c r="AI37" s="115" t="str">
        <f t="shared" si="19"/>
        <v/>
      </c>
      <c r="AJ37" s="116">
        <f t="shared" si="12"/>
        <v>0</v>
      </c>
      <c r="AK37" s="145"/>
      <c r="AL37" s="145"/>
      <c r="AM37" s="145"/>
      <c r="AN37" s="145"/>
      <c r="AO37" s="145"/>
      <c r="AP37" s="145"/>
      <c r="AQ37" s="145"/>
      <c r="AR37" s="145"/>
      <c r="AS37" s="145"/>
      <c r="AT37" s="145"/>
      <c r="AU37" s="145"/>
      <c r="AV37" s="145"/>
      <c r="AW37" s="12"/>
    </row>
    <row r="38" spans="2:49" ht="15.75" thickBot="1" x14ac:dyDescent="0.3">
      <c r="B38" s="15"/>
      <c r="C38" s="656">
        <f t="shared" si="7"/>
        <v>8</v>
      </c>
      <c r="D38" s="657">
        <f t="shared" si="8"/>
        <v>0</v>
      </c>
      <c r="E38" s="657">
        <f t="shared" si="9"/>
        <v>0</v>
      </c>
      <c r="F38" s="657">
        <f t="shared" si="10"/>
        <v>0</v>
      </c>
      <c r="G38" s="657"/>
      <c r="H38" s="657">
        <f t="shared" si="13"/>
        <v>0</v>
      </c>
      <c r="I38" s="657"/>
      <c r="J38" s="659"/>
      <c r="K38" s="115" t="str">
        <f t="shared" ref="K38:AI38" si="20">IF($J19="","",IF($J19&gt;=25,$H38,IF(K$30&lt;=$J19,$H38,IF(K$30&lt;=($J19*($X19+1)),$H38,0)))-IF(K$30-1&lt;=($J19*$X19),$F38,0)*IF(OR($Y19=0,$Y19&gt;25),0,IF(MOD(K$30,$J19)=0,1,0)))</f>
        <v/>
      </c>
      <c r="L38" s="115" t="str">
        <f t="shared" si="20"/>
        <v/>
      </c>
      <c r="M38" s="115" t="str">
        <f t="shared" si="20"/>
        <v/>
      </c>
      <c r="N38" s="115" t="str">
        <f t="shared" si="20"/>
        <v/>
      </c>
      <c r="O38" s="115" t="str">
        <f t="shared" si="20"/>
        <v/>
      </c>
      <c r="P38" s="115" t="str">
        <f t="shared" si="20"/>
        <v/>
      </c>
      <c r="Q38" s="115" t="str">
        <f t="shared" si="20"/>
        <v/>
      </c>
      <c r="R38" s="115" t="str">
        <f t="shared" si="20"/>
        <v/>
      </c>
      <c r="S38" s="115" t="str">
        <f t="shared" si="20"/>
        <v/>
      </c>
      <c r="T38" s="115" t="str">
        <f t="shared" si="20"/>
        <v/>
      </c>
      <c r="U38" s="115" t="str">
        <f t="shared" si="20"/>
        <v/>
      </c>
      <c r="V38" s="115" t="str">
        <f t="shared" si="20"/>
        <v/>
      </c>
      <c r="W38" s="115" t="str">
        <f t="shared" si="20"/>
        <v/>
      </c>
      <c r="X38" s="115" t="str">
        <f t="shared" si="20"/>
        <v/>
      </c>
      <c r="Y38" s="115" t="str">
        <f t="shared" si="20"/>
        <v/>
      </c>
      <c r="Z38" s="115" t="str">
        <f t="shared" si="20"/>
        <v/>
      </c>
      <c r="AA38" s="115" t="str">
        <f t="shared" si="20"/>
        <v/>
      </c>
      <c r="AB38" s="115" t="str">
        <f t="shared" si="20"/>
        <v/>
      </c>
      <c r="AC38" s="115" t="str">
        <f t="shared" si="20"/>
        <v/>
      </c>
      <c r="AD38" s="115" t="str">
        <f t="shared" si="20"/>
        <v/>
      </c>
      <c r="AE38" s="115" t="str">
        <f t="shared" si="20"/>
        <v/>
      </c>
      <c r="AF38" s="115" t="str">
        <f t="shared" si="20"/>
        <v/>
      </c>
      <c r="AG38" s="115" t="str">
        <f t="shared" si="20"/>
        <v/>
      </c>
      <c r="AH38" s="115" t="str">
        <f t="shared" si="20"/>
        <v/>
      </c>
      <c r="AI38" s="115" t="str">
        <f t="shared" si="20"/>
        <v/>
      </c>
      <c r="AJ38" s="116">
        <f t="shared" si="12"/>
        <v>0</v>
      </c>
      <c r="AK38" s="145"/>
      <c r="AL38" s="145"/>
      <c r="AM38" s="145"/>
      <c r="AN38" s="145"/>
      <c r="AO38" s="145"/>
      <c r="AP38" s="145"/>
      <c r="AQ38" s="145"/>
      <c r="AR38" s="145"/>
      <c r="AS38" s="145"/>
      <c r="AT38" s="145"/>
      <c r="AU38" s="145"/>
      <c r="AV38" s="145"/>
      <c r="AW38" s="12"/>
    </row>
    <row r="39" spans="2:49" ht="15.75" thickBot="1" x14ac:dyDescent="0.3">
      <c r="B39" s="15"/>
      <c r="C39" s="588">
        <f t="shared" si="7"/>
        <v>9</v>
      </c>
      <c r="D39" s="589">
        <f t="shared" si="8"/>
        <v>0</v>
      </c>
      <c r="E39" s="589">
        <f t="shared" si="9"/>
        <v>0</v>
      </c>
      <c r="F39" s="589">
        <f t="shared" si="10"/>
        <v>0</v>
      </c>
      <c r="G39" s="589"/>
      <c r="H39" s="589">
        <f t="shared" si="13"/>
        <v>0</v>
      </c>
      <c r="I39" s="589"/>
      <c r="J39" s="592"/>
      <c r="K39" s="115" t="str">
        <f t="shared" ref="K39:AI39" si="21">IF($J20="","",IF($J20&gt;=25,$H39,IF(K$30&lt;=$J20,$H39,IF(K$30&lt;=($J20*($X20+1)),$H39,0)))-IF(K$30-1&lt;=($J20*$X20),$F39,0)*IF(OR($Y20=0,$Y20&gt;25),0,IF(MOD(K$30,$J20)=0,1,0)))</f>
        <v/>
      </c>
      <c r="L39" s="115" t="str">
        <f t="shared" si="21"/>
        <v/>
      </c>
      <c r="M39" s="115" t="str">
        <f t="shared" si="21"/>
        <v/>
      </c>
      <c r="N39" s="115" t="str">
        <f t="shared" si="21"/>
        <v/>
      </c>
      <c r="O39" s="115" t="str">
        <f t="shared" si="21"/>
        <v/>
      </c>
      <c r="P39" s="115" t="str">
        <f t="shared" si="21"/>
        <v/>
      </c>
      <c r="Q39" s="115" t="str">
        <f t="shared" si="21"/>
        <v/>
      </c>
      <c r="R39" s="115" t="str">
        <f t="shared" si="21"/>
        <v/>
      </c>
      <c r="S39" s="115" t="str">
        <f t="shared" si="21"/>
        <v/>
      </c>
      <c r="T39" s="115" t="str">
        <f t="shared" si="21"/>
        <v/>
      </c>
      <c r="U39" s="115" t="str">
        <f t="shared" si="21"/>
        <v/>
      </c>
      <c r="V39" s="115" t="str">
        <f t="shared" si="21"/>
        <v/>
      </c>
      <c r="W39" s="115" t="str">
        <f t="shared" si="21"/>
        <v/>
      </c>
      <c r="X39" s="115" t="str">
        <f t="shared" si="21"/>
        <v/>
      </c>
      <c r="Y39" s="115" t="str">
        <f t="shared" si="21"/>
        <v/>
      </c>
      <c r="Z39" s="115" t="str">
        <f t="shared" si="21"/>
        <v/>
      </c>
      <c r="AA39" s="115" t="str">
        <f t="shared" si="21"/>
        <v/>
      </c>
      <c r="AB39" s="115" t="str">
        <f t="shared" si="21"/>
        <v/>
      </c>
      <c r="AC39" s="115" t="str">
        <f t="shared" si="21"/>
        <v/>
      </c>
      <c r="AD39" s="115" t="str">
        <f t="shared" si="21"/>
        <v/>
      </c>
      <c r="AE39" s="115" t="str">
        <f t="shared" si="21"/>
        <v/>
      </c>
      <c r="AF39" s="115" t="str">
        <f t="shared" si="21"/>
        <v/>
      </c>
      <c r="AG39" s="115" t="str">
        <f t="shared" si="21"/>
        <v/>
      </c>
      <c r="AH39" s="115" t="str">
        <f t="shared" si="21"/>
        <v/>
      </c>
      <c r="AI39" s="115" t="str">
        <f t="shared" si="21"/>
        <v/>
      </c>
      <c r="AJ39" s="116">
        <f t="shared" si="12"/>
        <v>0</v>
      </c>
      <c r="AK39" s="145"/>
      <c r="AL39" s="145"/>
      <c r="AM39" s="145"/>
      <c r="AN39" s="145"/>
      <c r="AO39" s="145"/>
      <c r="AP39" s="145"/>
      <c r="AQ39" s="145"/>
      <c r="AR39" s="145"/>
      <c r="AS39" s="145"/>
      <c r="AT39" s="145"/>
      <c r="AU39" s="145"/>
      <c r="AV39" s="145"/>
      <c r="AW39" s="12"/>
    </row>
    <row r="40" spans="2:49" ht="15.75" thickBot="1" x14ac:dyDescent="0.3">
      <c r="B40" s="15"/>
      <c r="C40" s="656">
        <f t="shared" si="7"/>
        <v>10</v>
      </c>
      <c r="D40" s="657">
        <f t="shared" si="8"/>
        <v>0</v>
      </c>
      <c r="E40" s="657">
        <f t="shared" si="9"/>
        <v>0</v>
      </c>
      <c r="F40" s="657">
        <f t="shared" si="10"/>
        <v>0</v>
      </c>
      <c r="G40" s="657"/>
      <c r="H40" s="657">
        <f t="shared" si="13"/>
        <v>0</v>
      </c>
      <c r="I40" s="657"/>
      <c r="J40" s="659"/>
      <c r="K40" s="115" t="str">
        <f t="shared" ref="K40:AI40" si="22">IF($J21="","",IF($J21&gt;=25,$H40,IF(K$30&lt;=$J21,$H40,IF(K$30&lt;=($J21*($X21+1)),$H40,0)))-IF(K$30-1&lt;=($J21*$X21),$F40,0)*IF(OR($Y21=0,$Y21&gt;25),0,IF(MOD(K$30,$J21)=0,1,0)))</f>
        <v/>
      </c>
      <c r="L40" s="115" t="str">
        <f t="shared" si="22"/>
        <v/>
      </c>
      <c r="M40" s="115" t="str">
        <f t="shared" si="22"/>
        <v/>
      </c>
      <c r="N40" s="115" t="str">
        <f t="shared" si="22"/>
        <v/>
      </c>
      <c r="O40" s="115" t="str">
        <f t="shared" si="22"/>
        <v/>
      </c>
      <c r="P40" s="115" t="str">
        <f t="shared" si="22"/>
        <v/>
      </c>
      <c r="Q40" s="115" t="str">
        <f t="shared" si="22"/>
        <v/>
      </c>
      <c r="R40" s="115" t="str">
        <f t="shared" si="22"/>
        <v/>
      </c>
      <c r="S40" s="115" t="str">
        <f t="shared" si="22"/>
        <v/>
      </c>
      <c r="T40" s="115" t="str">
        <f t="shared" si="22"/>
        <v/>
      </c>
      <c r="U40" s="115" t="str">
        <f t="shared" si="22"/>
        <v/>
      </c>
      <c r="V40" s="115" t="str">
        <f t="shared" si="22"/>
        <v/>
      </c>
      <c r="W40" s="115" t="str">
        <f t="shared" si="22"/>
        <v/>
      </c>
      <c r="X40" s="115" t="str">
        <f t="shared" si="22"/>
        <v/>
      </c>
      <c r="Y40" s="115" t="str">
        <f t="shared" si="22"/>
        <v/>
      </c>
      <c r="Z40" s="115" t="str">
        <f t="shared" si="22"/>
        <v/>
      </c>
      <c r="AA40" s="115" t="str">
        <f t="shared" si="22"/>
        <v/>
      </c>
      <c r="AB40" s="115" t="str">
        <f t="shared" si="22"/>
        <v/>
      </c>
      <c r="AC40" s="115" t="str">
        <f t="shared" si="22"/>
        <v/>
      </c>
      <c r="AD40" s="115" t="str">
        <f t="shared" si="22"/>
        <v/>
      </c>
      <c r="AE40" s="115" t="str">
        <f t="shared" si="22"/>
        <v/>
      </c>
      <c r="AF40" s="115" t="str">
        <f t="shared" si="22"/>
        <v/>
      </c>
      <c r="AG40" s="115" t="str">
        <f t="shared" si="22"/>
        <v/>
      </c>
      <c r="AH40" s="115" t="str">
        <f t="shared" si="22"/>
        <v/>
      </c>
      <c r="AI40" s="115" t="str">
        <f t="shared" si="22"/>
        <v/>
      </c>
      <c r="AJ40" s="116">
        <f t="shared" si="12"/>
        <v>0</v>
      </c>
      <c r="AK40" s="145"/>
      <c r="AL40" s="145"/>
      <c r="AM40" s="145"/>
      <c r="AN40" s="145"/>
      <c r="AO40" s="145"/>
      <c r="AP40" s="145"/>
      <c r="AQ40" s="145"/>
      <c r="AR40" s="145"/>
      <c r="AS40" s="145"/>
      <c r="AT40" s="145"/>
      <c r="AU40" s="145"/>
      <c r="AV40" s="145"/>
      <c r="AW40" s="12"/>
    </row>
    <row r="41" spans="2:49" ht="15.75" thickBot="1" x14ac:dyDescent="0.3">
      <c r="B41" s="15"/>
      <c r="C41" s="112"/>
      <c r="D41" s="120"/>
      <c r="E41" s="120"/>
      <c r="F41" s="120"/>
      <c r="G41" s="120"/>
      <c r="H41" s="117"/>
      <c r="I41" s="117"/>
      <c r="J41" s="121" t="s">
        <v>33</v>
      </c>
      <c r="K41" s="122">
        <f t="shared" ref="K41:AJ41" si="23">SUM(K31:K40)</f>
        <v>0</v>
      </c>
      <c r="L41" s="122">
        <f t="shared" si="23"/>
        <v>0</v>
      </c>
      <c r="M41" s="122">
        <f t="shared" si="23"/>
        <v>0</v>
      </c>
      <c r="N41" s="122">
        <f t="shared" si="23"/>
        <v>0</v>
      </c>
      <c r="O41" s="122">
        <f t="shared" si="23"/>
        <v>0</v>
      </c>
      <c r="P41" s="122">
        <f t="shared" si="23"/>
        <v>0</v>
      </c>
      <c r="Q41" s="122">
        <f t="shared" si="23"/>
        <v>0</v>
      </c>
      <c r="R41" s="122">
        <f t="shared" si="23"/>
        <v>0</v>
      </c>
      <c r="S41" s="122">
        <f t="shared" si="23"/>
        <v>0</v>
      </c>
      <c r="T41" s="122">
        <f t="shared" si="23"/>
        <v>0</v>
      </c>
      <c r="U41" s="122">
        <f t="shared" si="23"/>
        <v>0</v>
      </c>
      <c r="V41" s="122">
        <f t="shared" si="23"/>
        <v>0</v>
      </c>
      <c r="W41" s="122">
        <f t="shared" si="23"/>
        <v>0</v>
      </c>
      <c r="X41" s="122">
        <f t="shared" si="23"/>
        <v>0</v>
      </c>
      <c r="Y41" s="122">
        <f t="shared" si="23"/>
        <v>0</v>
      </c>
      <c r="Z41" s="122">
        <f t="shared" si="23"/>
        <v>0</v>
      </c>
      <c r="AA41" s="122">
        <f t="shared" si="23"/>
        <v>0</v>
      </c>
      <c r="AB41" s="122">
        <f t="shared" si="23"/>
        <v>0</v>
      </c>
      <c r="AC41" s="122">
        <f t="shared" si="23"/>
        <v>0</v>
      </c>
      <c r="AD41" s="122">
        <f t="shared" si="23"/>
        <v>0</v>
      </c>
      <c r="AE41" s="122">
        <f t="shared" si="23"/>
        <v>0</v>
      </c>
      <c r="AF41" s="122">
        <f t="shared" si="23"/>
        <v>0</v>
      </c>
      <c r="AG41" s="122">
        <f t="shared" si="23"/>
        <v>0</v>
      </c>
      <c r="AH41" s="122">
        <f t="shared" si="23"/>
        <v>0</v>
      </c>
      <c r="AI41" s="122">
        <f t="shared" si="23"/>
        <v>0</v>
      </c>
      <c r="AJ41" s="123">
        <f t="shared" si="23"/>
        <v>0</v>
      </c>
      <c r="AK41" s="145"/>
      <c r="AL41" s="145"/>
      <c r="AM41" s="145"/>
      <c r="AN41" s="145"/>
      <c r="AO41" s="145"/>
      <c r="AP41" s="145"/>
      <c r="AQ41" s="145"/>
      <c r="AR41" s="145"/>
      <c r="AS41" s="145"/>
      <c r="AT41" s="145"/>
      <c r="AU41" s="145"/>
      <c r="AV41" s="145"/>
      <c r="AW41" s="12"/>
    </row>
    <row r="42" spans="2:49" ht="15.75" thickBot="1" x14ac:dyDescent="0.3">
      <c r="B42" s="15"/>
      <c r="C42" s="112"/>
      <c r="D42" s="124"/>
      <c r="E42" s="124"/>
      <c r="F42" s="124"/>
      <c r="G42" s="124"/>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25"/>
      <c r="AK42" s="145"/>
      <c r="AL42" s="145"/>
      <c r="AM42" s="145"/>
      <c r="AN42" s="145"/>
      <c r="AO42" s="145"/>
      <c r="AP42" s="145"/>
      <c r="AQ42" s="145"/>
      <c r="AR42" s="145"/>
      <c r="AS42" s="145"/>
      <c r="AT42" s="145"/>
      <c r="AU42" s="145"/>
      <c r="AV42" s="145"/>
      <c r="AW42" s="12"/>
    </row>
    <row r="43" spans="2:49" ht="28.5" customHeight="1" thickBot="1" x14ac:dyDescent="0.3">
      <c r="B43" s="15"/>
      <c r="C43" s="109" t="s">
        <v>31</v>
      </c>
      <c r="D43" s="630" t="s">
        <v>106</v>
      </c>
      <c r="E43" s="126"/>
      <c r="F43" s="126"/>
      <c r="G43" s="126"/>
      <c r="H43" s="1645" t="s">
        <v>107</v>
      </c>
      <c r="I43" s="1645"/>
      <c r="J43" s="1645"/>
      <c r="K43" s="110">
        <v>1</v>
      </c>
      <c r="L43" s="110">
        <v>2</v>
      </c>
      <c r="M43" s="110">
        <v>3</v>
      </c>
      <c r="N43" s="110">
        <v>4</v>
      </c>
      <c r="O43" s="110">
        <v>5</v>
      </c>
      <c r="P43" s="110">
        <v>6</v>
      </c>
      <c r="Q43" s="110">
        <v>7</v>
      </c>
      <c r="R43" s="110">
        <v>8</v>
      </c>
      <c r="S43" s="110">
        <v>9</v>
      </c>
      <c r="T43" s="110">
        <v>10</v>
      </c>
      <c r="U43" s="110">
        <v>11</v>
      </c>
      <c r="V43" s="110">
        <v>12</v>
      </c>
      <c r="W43" s="110">
        <v>13</v>
      </c>
      <c r="X43" s="110">
        <v>14</v>
      </c>
      <c r="Y43" s="110">
        <v>15</v>
      </c>
      <c r="Z43" s="110">
        <v>16</v>
      </c>
      <c r="AA43" s="110">
        <v>17</v>
      </c>
      <c r="AB43" s="110">
        <v>18</v>
      </c>
      <c r="AC43" s="110">
        <v>19</v>
      </c>
      <c r="AD43" s="110">
        <v>20</v>
      </c>
      <c r="AE43" s="110">
        <v>21</v>
      </c>
      <c r="AF43" s="110">
        <v>22</v>
      </c>
      <c r="AG43" s="110">
        <v>23</v>
      </c>
      <c r="AH43" s="110">
        <v>24</v>
      </c>
      <c r="AI43" s="110">
        <v>25</v>
      </c>
      <c r="AJ43" s="111" t="s">
        <v>32</v>
      </c>
      <c r="AK43" s="145"/>
      <c r="AL43" s="145"/>
      <c r="AM43" s="145"/>
      <c r="AN43" s="145"/>
      <c r="AO43" s="145"/>
      <c r="AP43" s="145"/>
      <c r="AQ43" s="145"/>
      <c r="AR43" s="145"/>
      <c r="AS43" s="145"/>
      <c r="AT43" s="145"/>
      <c r="AU43" s="145"/>
      <c r="AV43" s="145"/>
      <c r="AW43" s="12"/>
    </row>
    <row r="44" spans="2:49" ht="15.75" thickBot="1" x14ac:dyDescent="0.3">
      <c r="B44" s="15"/>
      <c r="C44" s="593">
        <f t="shared" ref="C44:C51" si="24">C31</f>
        <v>1</v>
      </c>
      <c r="D44" s="594">
        <f t="shared" ref="D44:D53" si="25">P12</f>
        <v>0</v>
      </c>
      <c r="E44" s="595"/>
      <c r="F44" s="595"/>
      <c r="G44" s="595"/>
      <c r="H44" s="594">
        <f t="shared" ref="H44:H53" si="26">IF(D44="","",D44-E44-F44)</f>
        <v>0</v>
      </c>
      <c r="I44" s="594"/>
      <c r="J44" s="596"/>
      <c r="K44" s="723">
        <f t="shared" ref="K44:AI44" si="27">IF($J12&gt;=25,$H44,IF(K$43&lt;=$J12,$H44,IF(K$43&lt;=($J12*($X12+1)),$H44,0)))</f>
        <v>0</v>
      </c>
      <c r="L44" s="723">
        <f t="shared" si="27"/>
        <v>0</v>
      </c>
      <c r="M44" s="723">
        <f t="shared" si="27"/>
        <v>0</v>
      </c>
      <c r="N44" s="723">
        <f t="shared" si="27"/>
        <v>0</v>
      </c>
      <c r="O44" s="723">
        <f t="shared" si="27"/>
        <v>0</v>
      </c>
      <c r="P44" s="723">
        <f t="shared" si="27"/>
        <v>0</v>
      </c>
      <c r="Q44" s="723">
        <f t="shared" si="27"/>
        <v>0</v>
      </c>
      <c r="R44" s="723">
        <f t="shared" si="27"/>
        <v>0</v>
      </c>
      <c r="S44" s="723">
        <f t="shared" si="27"/>
        <v>0</v>
      </c>
      <c r="T44" s="723">
        <f t="shared" si="27"/>
        <v>0</v>
      </c>
      <c r="U44" s="723">
        <f t="shared" si="27"/>
        <v>0</v>
      </c>
      <c r="V44" s="723">
        <f t="shared" si="27"/>
        <v>0</v>
      </c>
      <c r="W44" s="723">
        <f t="shared" si="27"/>
        <v>0</v>
      </c>
      <c r="X44" s="723">
        <f t="shared" si="27"/>
        <v>0</v>
      </c>
      <c r="Y44" s="723">
        <f t="shared" si="27"/>
        <v>0</v>
      </c>
      <c r="Z44" s="723">
        <f t="shared" si="27"/>
        <v>0</v>
      </c>
      <c r="AA44" s="723">
        <f t="shared" si="27"/>
        <v>0</v>
      </c>
      <c r="AB44" s="723">
        <f t="shared" si="27"/>
        <v>0</v>
      </c>
      <c r="AC44" s="723">
        <f t="shared" si="27"/>
        <v>0</v>
      </c>
      <c r="AD44" s="723">
        <f t="shared" si="27"/>
        <v>0</v>
      </c>
      <c r="AE44" s="723">
        <f t="shared" si="27"/>
        <v>0</v>
      </c>
      <c r="AF44" s="723">
        <f t="shared" si="27"/>
        <v>0</v>
      </c>
      <c r="AG44" s="723">
        <f t="shared" si="27"/>
        <v>0</v>
      </c>
      <c r="AH44" s="723">
        <f t="shared" si="27"/>
        <v>0</v>
      </c>
      <c r="AI44" s="723">
        <f t="shared" si="27"/>
        <v>0</v>
      </c>
      <c r="AJ44" s="640">
        <f t="shared" ref="AJ44:AJ52" si="28">SUM(K44:AI44)</f>
        <v>0</v>
      </c>
      <c r="AK44" s="145"/>
      <c r="AL44" s="145"/>
      <c r="AM44" s="145"/>
      <c r="AN44" s="145"/>
      <c r="AO44" s="145"/>
      <c r="AP44" s="145"/>
      <c r="AQ44" s="145"/>
      <c r="AR44" s="145"/>
      <c r="AS44" s="145"/>
      <c r="AT44" s="145"/>
      <c r="AU44" s="145"/>
      <c r="AV44" s="145"/>
      <c r="AW44" s="12"/>
    </row>
    <row r="45" spans="2:49" ht="15.75" thickBot="1" x14ac:dyDescent="0.3">
      <c r="B45" s="15"/>
      <c r="C45" s="660">
        <f t="shared" si="24"/>
        <v>2</v>
      </c>
      <c r="D45" s="661">
        <f t="shared" si="25"/>
        <v>0</v>
      </c>
      <c r="E45" s="662"/>
      <c r="F45" s="662"/>
      <c r="G45" s="662"/>
      <c r="H45" s="661">
        <f t="shared" si="26"/>
        <v>0</v>
      </c>
      <c r="I45" s="661"/>
      <c r="J45" s="663"/>
      <c r="K45" s="723">
        <f t="shared" ref="K45:AI45" si="29">IF($J13&gt;=25,$H45,IF(K$43&lt;=$J13,$H45,IF(K$43&lt;=($J13*($X13+1)),$H45,0)))</f>
        <v>0</v>
      </c>
      <c r="L45" s="723">
        <f t="shared" si="29"/>
        <v>0</v>
      </c>
      <c r="M45" s="723">
        <f t="shared" si="29"/>
        <v>0</v>
      </c>
      <c r="N45" s="723">
        <f t="shared" si="29"/>
        <v>0</v>
      </c>
      <c r="O45" s="723">
        <f t="shared" si="29"/>
        <v>0</v>
      </c>
      <c r="P45" s="723">
        <f t="shared" si="29"/>
        <v>0</v>
      </c>
      <c r="Q45" s="723">
        <f t="shared" si="29"/>
        <v>0</v>
      </c>
      <c r="R45" s="723">
        <f t="shared" si="29"/>
        <v>0</v>
      </c>
      <c r="S45" s="723">
        <f t="shared" si="29"/>
        <v>0</v>
      </c>
      <c r="T45" s="723">
        <f t="shared" si="29"/>
        <v>0</v>
      </c>
      <c r="U45" s="723">
        <f t="shared" si="29"/>
        <v>0</v>
      </c>
      <c r="V45" s="723">
        <f t="shared" si="29"/>
        <v>0</v>
      </c>
      <c r="W45" s="723">
        <f t="shared" si="29"/>
        <v>0</v>
      </c>
      <c r="X45" s="723">
        <f t="shared" si="29"/>
        <v>0</v>
      </c>
      <c r="Y45" s="723">
        <f t="shared" si="29"/>
        <v>0</v>
      </c>
      <c r="Z45" s="723">
        <f t="shared" si="29"/>
        <v>0</v>
      </c>
      <c r="AA45" s="723">
        <f t="shared" si="29"/>
        <v>0</v>
      </c>
      <c r="AB45" s="723">
        <f t="shared" si="29"/>
        <v>0</v>
      </c>
      <c r="AC45" s="723">
        <f t="shared" si="29"/>
        <v>0</v>
      </c>
      <c r="AD45" s="723">
        <f t="shared" si="29"/>
        <v>0</v>
      </c>
      <c r="AE45" s="723">
        <f t="shared" si="29"/>
        <v>0</v>
      </c>
      <c r="AF45" s="723">
        <f t="shared" si="29"/>
        <v>0</v>
      </c>
      <c r="AG45" s="723">
        <f t="shared" si="29"/>
        <v>0</v>
      </c>
      <c r="AH45" s="723">
        <f t="shared" si="29"/>
        <v>0</v>
      </c>
      <c r="AI45" s="723">
        <f t="shared" si="29"/>
        <v>0</v>
      </c>
      <c r="AJ45" s="724">
        <f t="shared" si="28"/>
        <v>0</v>
      </c>
      <c r="AK45" s="145"/>
      <c r="AL45" s="145"/>
      <c r="AM45" s="145"/>
      <c r="AN45" s="145"/>
      <c r="AO45" s="145"/>
      <c r="AP45" s="145"/>
      <c r="AQ45" s="145"/>
      <c r="AR45" s="145"/>
      <c r="AS45" s="145"/>
      <c r="AT45" s="145"/>
      <c r="AU45" s="145"/>
      <c r="AV45" s="145"/>
      <c r="AW45" s="12"/>
    </row>
    <row r="46" spans="2:49" ht="15.75" thickBot="1" x14ac:dyDescent="0.3">
      <c r="B46" s="15"/>
      <c r="C46" s="593">
        <f t="shared" si="24"/>
        <v>3</v>
      </c>
      <c r="D46" s="594">
        <f t="shared" si="25"/>
        <v>0</v>
      </c>
      <c r="E46" s="595"/>
      <c r="F46" s="595"/>
      <c r="G46" s="595"/>
      <c r="H46" s="594">
        <f t="shared" si="26"/>
        <v>0</v>
      </c>
      <c r="I46" s="594"/>
      <c r="J46" s="596"/>
      <c r="K46" s="723">
        <f t="shared" ref="K46:AI46" si="30">IF($J14&gt;=25,$H46,IF(K$43&lt;=$J14,$H46,IF(K$43&lt;=($J14*($X14+1)),$H46,0)))</f>
        <v>0</v>
      </c>
      <c r="L46" s="723">
        <f t="shared" si="30"/>
        <v>0</v>
      </c>
      <c r="M46" s="723">
        <f t="shared" si="30"/>
        <v>0</v>
      </c>
      <c r="N46" s="723">
        <f t="shared" si="30"/>
        <v>0</v>
      </c>
      <c r="O46" s="723">
        <f t="shared" si="30"/>
        <v>0</v>
      </c>
      <c r="P46" s="723">
        <f t="shared" si="30"/>
        <v>0</v>
      </c>
      <c r="Q46" s="723">
        <f t="shared" si="30"/>
        <v>0</v>
      </c>
      <c r="R46" s="723">
        <f t="shared" si="30"/>
        <v>0</v>
      </c>
      <c r="S46" s="723">
        <f t="shared" si="30"/>
        <v>0</v>
      </c>
      <c r="T46" s="723">
        <f t="shared" si="30"/>
        <v>0</v>
      </c>
      <c r="U46" s="723">
        <f t="shared" si="30"/>
        <v>0</v>
      </c>
      <c r="V46" s="723">
        <f t="shared" si="30"/>
        <v>0</v>
      </c>
      <c r="W46" s="723">
        <f t="shared" si="30"/>
        <v>0</v>
      </c>
      <c r="X46" s="723">
        <f t="shared" si="30"/>
        <v>0</v>
      </c>
      <c r="Y46" s="723">
        <f t="shared" si="30"/>
        <v>0</v>
      </c>
      <c r="Z46" s="723">
        <f t="shared" si="30"/>
        <v>0</v>
      </c>
      <c r="AA46" s="723">
        <f t="shared" si="30"/>
        <v>0</v>
      </c>
      <c r="AB46" s="723">
        <f t="shared" si="30"/>
        <v>0</v>
      </c>
      <c r="AC46" s="723">
        <f t="shared" si="30"/>
        <v>0</v>
      </c>
      <c r="AD46" s="723">
        <f t="shared" si="30"/>
        <v>0</v>
      </c>
      <c r="AE46" s="723">
        <f t="shared" si="30"/>
        <v>0</v>
      </c>
      <c r="AF46" s="723">
        <f t="shared" si="30"/>
        <v>0</v>
      </c>
      <c r="AG46" s="723">
        <f t="shared" si="30"/>
        <v>0</v>
      </c>
      <c r="AH46" s="723">
        <f t="shared" si="30"/>
        <v>0</v>
      </c>
      <c r="AI46" s="723">
        <f t="shared" si="30"/>
        <v>0</v>
      </c>
      <c r="AJ46" s="725"/>
      <c r="AK46" s="145"/>
      <c r="AL46" s="145"/>
      <c r="AM46" s="145"/>
      <c r="AN46" s="145"/>
      <c r="AO46" s="145"/>
      <c r="AP46" s="145"/>
      <c r="AQ46" s="145"/>
      <c r="AR46" s="145"/>
      <c r="AS46" s="145"/>
      <c r="AT46" s="145"/>
      <c r="AU46" s="145"/>
      <c r="AV46" s="145"/>
      <c r="AW46" s="12"/>
    </row>
    <row r="47" spans="2:49" ht="15.75" thickBot="1" x14ac:dyDescent="0.3">
      <c r="B47" s="15"/>
      <c r="C47" s="664">
        <f t="shared" si="24"/>
        <v>4</v>
      </c>
      <c r="D47" s="661">
        <f t="shared" si="25"/>
        <v>0</v>
      </c>
      <c r="E47" s="662"/>
      <c r="F47" s="662"/>
      <c r="G47" s="662"/>
      <c r="H47" s="661">
        <f t="shared" si="26"/>
        <v>0</v>
      </c>
      <c r="I47" s="661"/>
      <c r="J47" s="663"/>
      <c r="K47" s="723">
        <f t="shared" ref="K47:AI47" si="31">IF($J15&gt;=25,$H47,IF(K$43&lt;=$J15,$H47,IF(K$43&lt;=($J15*($X15+1)),$H47,0)))</f>
        <v>0</v>
      </c>
      <c r="L47" s="723">
        <f t="shared" si="31"/>
        <v>0</v>
      </c>
      <c r="M47" s="723">
        <f t="shared" si="31"/>
        <v>0</v>
      </c>
      <c r="N47" s="723">
        <f t="shared" si="31"/>
        <v>0</v>
      </c>
      <c r="O47" s="723">
        <f t="shared" si="31"/>
        <v>0</v>
      </c>
      <c r="P47" s="723">
        <f t="shared" si="31"/>
        <v>0</v>
      </c>
      <c r="Q47" s="723">
        <f t="shared" si="31"/>
        <v>0</v>
      </c>
      <c r="R47" s="723">
        <f t="shared" si="31"/>
        <v>0</v>
      </c>
      <c r="S47" s="723">
        <f t="shared" si="31"/>
        <v>0</v>
      </c>
      <c r="T47" s="723">
        <f t="shared" si="31"/>
        <v>0</v>
      </c>
      <c r="U47" s="723">
        <f t="shared" si="31"/>
        <v>0</v>
      </c>
      <c r="V47" s="723">
        <f t="shared" si="31"/>
        <v>0</v>
      </c>
      <c r="W47" s="723">
        <f t="shared" si="31"/>
        <v>0</v>
      </c>
      <c r="X47" s="723">
        <f t="shared" si="31"/>
        <v>0</v>
      </c>
      <c r="Y47" s="723">
        <f t="shared" si="31"/>
        <v>0</v>
      </c>
      <c r="Z47" s="723">
        <f t="shared" si="31"/>
        <v>0</v>
      </c>
      <c r="AA47" s="723">
        <f t="shared" si="31"/>
        <v>0</v>
      </c>
      <c r="AB47" s="723">
        <f t="shared" si="31"/>
        <v>0</v>
      </c>
      <c r="AC47" s="723">
        <f t="shared" si="31"/>
        <v>0</v>
      </c>
      <c r="AD47" s="723">
        <f t="shared" si="31"/>
        <v>0</v>
      </c>
      <c r="AE47" s="723">
        <f t="shared" si="31"/>
        <v>0</v>
      </c>
      <c r="AF47" s="723">
        <f t="shared" si="31"/>
        <v>0</v>
      </c>
      <c r="AG47" s="723">
        <f t="shared" si="31"/>
        <v>0</v>
      </c>
      <c r="AH47" s="723">
        <f t="shared" si="31"/>
        <v>0</v>
      </c>
      <c r="AI47" s="723">
        <f t="shared" si="31"/>
        <v>0</v>
      </c>
      <c r="AJ47" s="336">
        <f t="shared" si="28"/>
        <v>0</v>
      </c>
      <c r="AK47" s="145"/>
      <c r="AL47" s="145"/>
      <c r="AM47" s="145"/>
      <c r="AN47" s="145"/>
      <c r="AO47" s="145"/>
      <c r="AP47" s="145"/>
      <c r="AQ47" s="145"/>
      <c r="AR47" s="145"/>
      <c r="AS47" s="145"/>
      <c r="AT47" s="145"/>
      <c r="AU47" s="145"/>
      <c r="AV47" s="145"/>
      <c r="AW47" s="12"/>
    </row>
    <row r="48" spans="2:49" ht="15.75" thickBot="1" x14ac:dyDescent="0.3">
      <c r="B48" s="15"/>
      <c r="C48" s="597">
        <f t="shared" si="24"/>
        <v>5</v>
      </c>
      <c r="D48" s="594">
        <f t="shared" si="25"/>
        <v>0</v>
      </c>
      <c r="E48" s="598"/>
      <c r="F48" s="598"/>
      <c r="G48" s="598"/>
      <c r="H48" s="594">
        <f t="shared" si="26"/>
        <v>0</v>
      </c>
      <c r="I48" s="594"/>
      <c r="J48" s="599"/>
      <c r="K48" s="723">
        <f t="shared" ref="K48:AI48" si="32">IF($J16&gt;=25,$H48,IF(K$43&lt;=$J16,$H48,IF(K$43&lt;=($J16*($X16+1)),$H48,0)))</f>
        <v>0</v>
      </c>
      <c r="L48" s="723">
        <f t="shared" si="32"/>
        <v>0</v>
      </c>
      <c r="M48" s="723">
        <f t="shared" si="32"/>
        <v>0</v>
      </c>
      <c r="N48" s="723">
        <f t="shared" si="32"/>
        <v>0</v>
      </c>
      <c r="O48" s="723">
        <f t="shared" si="32"/>
        <v>0</v>
      </c>
      <c r="P48" s="723">
        <f t="shared" si="32"/>
        <v>0</v>
      </c>
      <c r="Q48" s="723">
        <f t="shared" si="32"/>
        <v>0</v>
      </c>
      <c r="R48" s="723">
        <f t="shared" si="32"/>
        <v>0</v>
      </c>
      <c r="S48" s="723">
        <f t="shared" si="32"/>
        <v>0</v>
      </c>
      <c r="T48" s="723">
        <f t="shared" si="32"/>
        <v>0</v>
      </c>
      <c r="U48" s="723">
        <f t="shared" si="32"/>
        <v>0</v>
      </c>
      <c r="V48" s="723">
        <f t="shared" si="32"/>
        <v>0</v>
      </c>
      <c r="W48" s="723">
        <f t="shared" si="32"/>
        <v>0</v>
      </c>
      <c r="X48" s="723">
        <f t="shared" si="32"/>
        <v>0</v>
      </c>
      <c r="Y48" s="723">
        <f t="shared" si="32"/>
        <v>0</v>
      </c>
      <c r="Z48" s="723">
        <f t="shared" si="32"/>
        <v>0</v>
      </c>
      <c r="AA48" s="723">
        <f t="shared" si="32"/>
        <v>0</v>
      </c>
      <c r="AB48" s="723">
        <f t="shared" si="32"/>
        <v>0</v>
      </c>
      <c r="AC48" s="723">
        <f t="shared" si="32"/>
        <v>0</v>
      </c>
      <c r="AD48" s="723">
        <f t="shared" si="32"/>
        <v>0</v>
      </c>
      <c r="AE48" s="723">
        <f t="shared" si="32"/>
        <v>0</v>
      </c>
      <c r="AF48" s="723">
        <f t="shared" si="32"/>
        <v>0</v>
      </c>
      <c r="AG48" s="723">
        <f t="shared" si="32"/>
        <v>0</v>
      </c>
      <c r="AH48" s="723">
        <f t="shared" si="32"/>
        <v>0</v>
      </c>
      <c r="AI48" s="723">
        <f t="shared" si="32"/>
        <v>0</v>
      </c>
      <c r="AJ48" s="336">
        <f t="shared" si="28"/>
        <v>0</v>
      </c>
      <c r="AK48" s="145"/>
      <c r="AL48" s="145"/>
      <c r="AM48" s="145"/>
      <c r="AN48" s="145"/>
      <c r="AO48" s="145"/>
      <c r="AP48" s="145"/>
      <c r="AQ48" s="145"/>
      <c r="AR48" s="145"/>
      <c r="AS48" s="145"/>
      <c r="AT48" s="145"/>
      <c r="AU48" s="145"/>
      <c r="AV48" s="145"/>
      <c r="AW48" s="12"/>
    </row>
    <row r="49" spans="2:49" ht="15.75" thickBot="1" x14ac:dyDescent="0.3">
      <c r="B49" s="15"/>
      <c r="C49" s="664">
        <f t="shared" si="24"/>
        <v>6</v>
      </c>
      <c r="D49" s="661">
        <f t="shared" si="25"/>
        <v>0</v>
      </c>
      <c r="E49" s="665"/>
      <c r="F49" s="665"/>
      <c r="G49" s="665"/>
      <c r="H49" s="661">
        <f t="shared" si="26"/>
        <v>0</v>
      </c>
      <c r="I49" s="661"/>
      <c r="J49" s="666"/>
      <c r="K49" s="723">
        <f t="shared" ref="K49:AI49" si="33">IF($J17&gt;=25,$H49,IF(K$43&lt;=$J17,$H49,IF(K$43&lt;=($J17*($X17+1)),$H49,0)))</f>
        <v>0</v>
      </c>
      <c r="L49" s="723">
        <f t="shared" si="33"/>
        <v>0</v>
      </c>
      <c r="M49" s="723">
        <f t="shared" si="33"/>
        <v>0</v>
      </c>
      <c r="N49" s="723">
        <f t="shared" si="33"/>
        <v>0</v>
      </c>
      <c r="O49" s="723">
        <f t="shared" si="33"/>
        <v>0</v>
      </c>
      <c r="P49" s="723">
        <f t="shared" si="33"/>
        <v>0</v>
      </c>
      <c r="Q49" s="723">
        <f t="shared" si="33"/>
        <v>0</v>
      </c>
      <c r="R49" s="723">
        <f t="shared" si="33"/>
        <v>0</v>
      </c>
      <c r="S49" s="723">
        <f t="shared" si="33"/>
        <v>0</v>
      </c>
      <c r="T49" s="723">
        <f t="shared" si="33"/>
        <v>0</v>
      </c>
      <c r="U49" s="723">
        <f t="shared" si="33"/>
        <v>0</v>
      </c>
      <c r="V49" s="723">
        <f t="shared" si="33"/>
        <v>0</v>
      </c>
      <c r="W49" s="723">
        <f t="shared" si="33"/>
        <v>0</v>
      </c>
      <c r="X49" s="723">
        <f t="shared" si="33"/>
        <v>0</v>
      </c>
      <c r="Y49" s="723">
        <f t="shared" si="33"/>
        <v>0</v>
      </c>
      <c r="Z49" s="723">
        <f t="shared" si="33"/>
        <v>0</v>
      </c>
      <c r="AA49" s="723">
        <f t="shared" si="33"/>
        <v>0</v>
      </c>
      <c r="AB49" s="723">
        <f t="shared" si="33"/>
        <v>0</v>
      </c>
      <c r="AC49" s="723">
        <f t="shared" si="33"/>
        <v>0</v>
      </c>
      <c r="AD49" s="723">
        <f t="shared" si="33"/>
        <v>0</v>
      </c>
      <c r="AE49" s="723">
        <f t="shared" si="33"/>
        <v>0</v>
      </c>
      <c r="AF49" s="723">
        <f t="shared" si="33"/>
        <v>0</v>
      </c>
      <c r="AG49" s="723">
        <f t="shared" si="33"/>
        <v>0</v>
      </c>
      <c r="AH49" s="723">
        <f t="shared" si="33"/>
        <v>0</v>
      </c>
      <c r="AI49" s="723">
        <f t="shared" si="33"/>
        <v>0</v>
      </c>
      <c r="AJ49" s="336">
        <f t="shared" si="28"/>
        <v>0</v>
      </c>
      <c r="AK49" s="145"/>
      <c r="AL49" s="145"/>
      <c r="AM49" s="145"/>
      <c r="AN49" s="145"/>
      <c r="AO49" s="145"/>
      <c r="AP49" s="145"/>
      <c r="AQ49" s="145"/>
      <c r="AR49" s="145"/>
      <c r="AS49" s="145"/>
      <c r="AT49" s="145"/>
      <c r="AU49" s="145"/>
      <c r="AV49" s="145"/>
      <c r="AW49" s="12"/>
    </row>
    <row r="50" spans="2:49" ht="15.75" thickBot="1" x14ac:dyDescent="0.3">
      <c r="B50" s="15"/>
      <c r="C50" s="597">
        <f t="shared" si="24"/>
        <v>7</v>
      </c>
      <c r="D50" s="594">
        <f t="shared" si="25"/>
        <v>0</v>
      </c>
      <c r="E50" s="598"/>
      <c r="F50" s="598"/>
      <c r="G50" s="598"/>
      <c r="H50" s="594">
        <f t="shared" si="26"/>
        <v>0</v>
      </c>
      <c r="I50" s="594"/>
      <c r="J50" s="599"/>
      <c r="K50" s="723">
        <f t="shared" ref="K50:AI50" si="34">IF($J18&gt;=25,$H50,IF(K$43&lt;=$J18,$H50,IF(K$43&lt;=($J18*($X18+1)),$H50,0)))</f>
        <v>0</v>
      </c>
      <c r="L50" s="723">
        <f t="shared" si="34"/>
        <v>0</v>
      </c>
      <c r="M50" s="723">
        <f t="shared" si="34"/>
        <v>0</v>
      </c>
      <c r="N50" s="723">
        <f t="shared" si="34"/>
        <v>0</v>
      </c>
      <c r="O50" s="723">
        <f t="shared" si="34"/>
        <v>0</v>
      </c>
      <c r="P50" s="723">
        <f t="shared" si="34"/>
        <v>0</v>
      </c>
      <c r="Q50" s="723">
        <f t="shared" si="34"/>
        <v>0</v>
      </c>
      <c r="R50" s="723">
        <f t="shared" si="34"/>
        <v>0</v>
      </c>
      <c r="S50" s="723">
        <f t="shared" si="34"/>
        <v>0</v>
      </c>
      <c r="T50" s="723">
        <f t="shared" si="34"/>
        <v>0</v>
      </c>
      <c r="U50" s="723">
        <f t="shared" si="34"/>
        <v>0</v>
      </c>
      <c r="V50" s="723">
        <f t="shared" si="34"/>
        <v>0</v>
      </c>
      <c r="W50" s="723">
        <f t="shared" si="34"/>
        <v>0</v>
      </c>
      <c r="X50" s="723">
        <f t="shared" si="34"/>
        <v>0</v>
      </c>
      <c r="Y50" s="723">
        <f t="shared" si="34"/>
        <v>0</v>
      </c>
      <c r="Z50" s="723">
        <f t="shared" si="34"/>
        <v>0</v>
      </c>
      <c r="AA50" s="723">
        <f t="shared" si="34"/>
        <v>0</v>
      </c>
      <c r="AB50" s="723">
        <f t="shared" si="34"/>
        <v>0</v>
      </c>
      <c r="AC50" s="723">
        <f t="shared" si="34"/>
        <v>0</v>
      </c>
      <c r="AD50" s="723">
        <f t="shared" si="34"/>
        <v>0</v>
      </c>
      <c r="AE50" s="723">
        <f t="shared" si="34"/>
        <v>0</v>
      </c>
      <c r="AF50" s="723">
        <f t="shared" si="34"/>
        <v>0</v>
      </c>
      <c r="AG50" s="723">
        <f t="shared" si="34"/>
        <v>0</v>
      </c>
      <c r="AH50" s="723">
        <f t="shared" si="34"/>
        <v>0</v>
      </c>
      <c r="AI50" s="723">
        <f t="shared" si="34"/>
        <v>0</v>
      </c>
      <c r="AJ50" s="336">
        <f t="shared" si="28"/>
        <v>0</v>
      </c>
      <c r="AK50" s="145"/>
      <c r="AL50" s="145"/>
      <c r="AM50" s="145"/>
      <c r="AN50" s="145"/>
      <c r="AO50" s="145"/>
      <c r="AP50" s="145"/>
      <c r="AQ50" s="145"/>
      <c r="AR50" s="145"/>
      <c r="AS50" s="145"/>
      <c r="AT50" s="145"/>
      <c r="AU50" s="145"/>
      <c r="AV50" s="145"/>
      <c r="AW50" s="12"/>
    </row>
    <row r="51" spans="2:49" ht="15.75" thickBot="1" x14ac:dyDescent="0.3">
      <c r="B51" s="15"/>
      <c r="C51" s="664">
        <f t="shared" si="24"/>
        <v>8</v>
      </c>
      <c r="D51" s="661">
        <f t="shared" si="25"/>
        <v>0</v>
      </c>
      <c r="E51" s="665"/>
      <c r="F51" s="665"/>
      <c r="G51" s="665"/>
      <c r="H51" s="661">
        <f t="shared" si="26"/>
        <v>0</v>
      </c>
      <c r="I51" s="661"/>
      <c r="J51" s="666"/>
      <c r="K51" s="723">
        <f t="shared" ref="K51:AI51" si="35">IF($J19&gt;=25,$H51,IF(K$43&lt;=$J19,$H51,IF(K$43&lt;=($J19*($X19+1)),$H51,0)))</f>
        <v>0</v>
      </c>
      <c r="L51" s="723">
        <f t="shared" si="35"/>
        <v>0</v>
      </c>
      <c r="M51" s="723">
        <f t="shared" si="35"/>
        <v>0</v>
      </c>
      <c r="N51" s="723">
        <f t="shared" si="35"/>
        <v>0</v>
      </c>
      <c r="O51" s="723">
        <f t="shared" si="35"/>
        <v>0</v>
      </c>
      <c r="P51" s="723">
        <f t="shared" si="35"/>
        <v>0</v>
      </c>
      <c r="Q51" s="723">
        <f t="shared" si="35"/>
        <v>0</v>
      </c>
      <c r="R51" s="723">
        <f t="shared" si="35"/>
        <v>0</v>
      </c>
      <c r="S51" s="723">
        <f t="shared" si="35"/>
        <v>0</v>
      </c>
      <c r="T51" s="723">
        <f t="shared" si="35"/>
        <v>0</v>
      </c>
      <c r="U51" s="723">
        <f t="shared" si="35"/>
        <v>0</v>
      </c>
      <c r="V51" s="723">
        <f t="shared" si="35"/>
        <v>0</v>
      </c>
      <c r="W51" s="723">
        <f t="shared" si="35"/>
        <v>0</v>
      </c>
      <c r="X51" s="723">
        <f t="shared" si="35"/>
        <v>0</v>
      </c>
      <c r="Y51" s="723">
        <f t="shared" si="35"/>
        <v>0</v>
      </c>
      <c r="Z51" s="723">
        <f t="shared" si="35"/>
        <v>0</v>
      </c>
      <c r="AA51" s="723">
        <f t="shared" si="35"/>
        <v>0</v>
      </c>
      <c r="AB51" s="723">
        <f t="shared" si="35"/>
        <v>0</v>
      </c>
      <c r="AC51" s="723">
        <f t="shared" si="35"/>
        <v>0</v>
      </c>
      <c r="AD51" s="723">
        <f t="shared" si="35"/>
        <v>0</v>
      </c>
      <c r="AE51" s="723">
        <f t="shared" si="35"/>
        <v>0</v>
      </c>
      <c r="AF51" s="723">
        <f t="shared" si="35"/>
        <v>0</v>
      </c>
      <c r="AG51" s="723">
        <f t="shared" si="35"/>
        <v>0</v>
      </c>
      <c r="AH51" s="723">
        <f t="shared" si="35"/>
        <v>0</v>
      </c>
      <c r="AI51" s="723">
        <f t="shared" si="35"/>
        <v>0</v>
      </c>
      <c r="AJ51" s="336">
        <f t="shared" si="28"/>
        <v>0</v>
      </c>
      <c r="AK51" s="145"/>
      <c r="AL51" s="145"/>
      <c r="AM51" s="145"/>
      <c r="AN51" s="145"/>
      <c r="AO51" s="145"/>
      <c r="AP51" s="145"/>
      <c r="AQ51" s="145"/>
      <c r="AR51" s="145"/>
      <c r="AS51" s="145"/>
      <c r="AT51" s="145"/>
      <c r="AU51" s="145"/>
      <c r="AV51" s="145"/>
      <c r="AW51" s="12"/>
    </row>
    <row r="52" spans="2:49" ht="15.75" thickBot="1" x14ac:dyDescent="0.3">
      <c r="B52" s="15"/>
      <c r="C52" s="597">
        <f t="shared" ref="C52:C53" si="36">C39</f>
        <v>9</v>
      </c>
      <c r="D52" s="594">
        <f t="shared" si="25"/>
        <v>0</v>
      </c>
      <c r="E52" s="598"/>
      <c r="F52" s="598"/>
      <c r="G52" s="598"/>
      <c r="H52" s="594">
        <f t="shared" si="26"/>
        <v>0</v>
      </c>
      <c r="I52" s="594"/>
      <c r="J52" s="599"/>
      <c r="K52" s="723">
        <f t="shared" ref="K52:AI52" si="37">IF($J20&gt;=25,$H52,IF(K$43&lt;=$J20,$H52,IF(K$43&lt;=($J20*($X20+1)),$H52,0)))</f>
        <v>0</v>
      </c>
      <c r="L52" s="723">
        <f t="shared" si="37"/>
        <v>0</v>
      </c>
      <c r="M52" s="723">
        <f t="shared" si="37"/>
        <v>0</v>
      </c>
      <c r="N52" s="723">
        <f t="shared" si="37"/>
        <v>0</v>
      </c>
      <c r="O52" s="723">
        <f t="shared" si="37"/>
        <v>0</v>
      </c>
      <c r="P52" s="723">
        <f t="shared" si="37"/>
        <v>0</v>
      </c>
      <c r="Q52" s="723">
        <f t="shared" si="37"/>
        <v>0</v>
      </c>
      <c r="R52" s="723">
        <f t="shared" si="37"/>
        <v>0</v>
      </c>
      <c r="S52" s="723">
        <f t="shared" si="37"/>
        <v>0</v>
      </c>
      <c r="T52" s="723">
        <f t="shared" si="37"/>
        <v>0</v>
      </c>
      <c r="U52" s="723">
        <f t="shared" si="37"/>
        <v>0</v>
      </c>
      <c r="V52" s="723">
        <f t="shared" si="37"/>
        <v>0</v>
      </c>
      <c r="W52" s="723">
        <f t="shared" si="37"/>
        <v>0</v>
      </c>
      <c r="X52" s="723">
        <f t="shared" si="37"/>
        <v>0</v>
      </c>
      <c r="Y52" s="723">
        <f t="shared" si="37"/>
        <v>0</v>
      </c>
      <c r="Z52" s="723">
        <f t="shared" si="37"/>
        <v>0</v>
      </c>
      <c r="AA52" s="723">
        <f t="shared" si="37"/>
        <v>0</v>
      </c>
      <c r="AB52" s="723">
        <f t="shared" si="37"/>
        <v>0</v>
      </c>
      <c r="AC52" s="723">
        <f t="shared" si="37"/>
        <v>0</v>
      </c>
      <c r="AD52" s="723">
        <f t="shared" si="37"/>
        <v>0</v>
      </c>
      <c r="AE52" s="723">
        <f t="shared" si="37"/>
        <v>0</v>
      </c>
      <c r="AF52" s="723">
        <f t="shared" si="37"/>
        <v>0</v>
      </c>
      <c r="AG52" s="723">
        <f t="shared" si="37"/>
        <v>0</v>
      </c>
      <c r="AH52" s="723">
        <f t="shared" si="37"/>
        <v>0</v>
      </c>
      <c r="AI52" s="723">
        <f t="shared" si="37"/>
        <v>0</v>
      </c>
      <c r="AJ52" s="336">
        <f t="shared" si="28"/>
        <v>0</v>
      </c>
      <c r="AK52" s="145"/>
      <c r="AL52" s="145"/>
      <c r="AM52" s="145"/>
      <c r="AN52" s="145"/>
      <c r="AO52" s="145"/>
      <c r="AP52" s="145"/>
      <c r="AQ52" s="145"/>
      <c r="AR52" s="145"/>
      <c r="AS52" s="145"/>
      <c r="AT52" s="145"/>
      <c r="AU52" s="145"/>
      <c r="AV52" s="145"/>
      <c r="AW52" s="12"/>
    </row>
    <row r="53" spans="2:49" ht="15.75" customHeight="1" thickBot="1" x14ac:dyDescent="0.3">
      <c r="B53" s="15"/>
      <c r="C53" s="664">
        <f t="shared" si="36"/>
        <v>10</v>
      </c>
      <c r="D53" s="661">
        <f t="shared" si="25"/>
        <v>0</v>
      </c>
      <c r="E53" s="665"/>
      <c r="F53" s="665"/>
      <c r="G53" s="665"/>
      <c r="H53" s="661">
        <f t="shared" si="26"/>
        <v>0</v>
      </c>
      <c r="I53" s="661"/>
      <c r="J53" s="666"/>
      <c r="K53" s="723">
        <f t="shared" ref="K53:AI53" si="38">IF($J21&gt;=25,$H53,IF(K$43&lt;=$J21,$H53,IF(K$43&lt;=($J21*($X21+1)),$H53,0)))</f>
        <v>0</v>
      </c>
      <c r="L53" s="723">
        <f t="shared" si="38"/>
        <v>0</v>
      </c>
      <c r="M53" s="723">
        <f t="shared" si="38"/>
        <v>0</v>
      </c>
      <c r="N53" s="723">
        <f t="shared" si="38"/>
        <v>0</v>
      </c>
      <c r="O53" s="723">
        <f t="shared" si="38"/>
        <v>0</v>
      </c>
      <c r="P53" s="723">
        <f t="shared" si="38"/>
        <v>0</v>
      </c>
      <c r="Q53" s="723">
        <f t="shared" si="38"/>
        <v>0</v>
      </c>
      <c r="R53" s="723">
        <f t="shared" si="38"/>
        <v>0</v>
      </c>
      <c r="S53" s="723">
        <f t="shared" si="38"/>
        <v>0</v>
      </c>
      <c r="T53" s="723">
        <f t="shared" si="38"/>
        <v>0</v>
      </c>
      <c r="U53" s="723">
        <f t="shared" si="38"/>
        <v>0</v>
      </c>
      <c r="V53" s="723">
        <f t="shared" si="38"/>
        <v>0</v>
      </c>
      <c r="W53" s="723">
        <f t="shared" si="38"/>
        <v>0</v>
      </c>
      <c r="X53" s="723">
        <f t="shared" si="38"/>
        <v>0</v>
      </c>
      <c r="Y53" s="723">
        <f t="shared" si="38"/>
        <v>0</v>
      </c>
      <c r="Z53" s="723">
        <f t="shared" si="38"/>
        <v>0</v>
      </c>
      <c r="AA53" s="723">
        <f t="shared" si="38"/>
        <v>0</v>
      </c>
      <c r="AB53" s="723">
        <f t="shared" si="38"/>
        <v>0</v>
      </c>
      <c r="AC53" s="723">
        <f t="shared" si="38"/>
        <v>0</v>
      </c>
      <c r="AD53" s="723">
        <f t="shared" si="38"/>
        <v>0</v>
      </c>
      <c r="AE53" s="723">
        <f t="shared" si="38"/>
        <v>0</v>
      </c>
      <c r="AF53" s="723">
        <f t="shared" si="38"/>
        <v>0</v>
      </c>
      <c r="AG53" s="723">
        <f t="shared" si="38"/>
        <v>0</v>
      </c>
      <c r="AH53" s="723">
        <f t="shared" si="38"/>
        <v>0</v>
      </c>
      <c r="AI53" s="723">
        <f t="shared" si="38"/>
        <v>0</v>
      </c>
      <c r="AJ53" s="337">
        <f>SUM(Q53:AI53)</f>
        <v>0</v>
      </c>
      <c r="AK53" s="145"/>
      <c r="AL53" s="145"/>
      <c r="AM53" s="145"/>
      <c r="AN53" s="145"/>
      <c r="AO53" s="145"/>
      <c r="AP53" s="145"/>
      <c r="AQ53" s="145"/>
      <c r="AR53" s="145"/>
      <c r="AS53" s="145"/>
      <c r="AT53" s="145"/>
      <c r="AU53" s="145"/>
      <c r="AV53" s="145"/>
      <c r="AW53" s="12"/>
    </row>
    <row r="54" spans="2:49" ht="15.75" thickBot="1" x14ac:dyDescent="0.3">
      <c r="B54" s="15"/>
      <c r="C54" s="131"/>
      <c r="D54" s="341"/>
      <c r="E54" s="341"/>
      <c r="F54" s="341"/>
      <c r="G54" s="341"/>
      <c r="H54" s="342"/>
      <c r="I54" s="342"/>
      <c r="J54" s="345" t="s">
        <v>33</v>
      </c>
      <c r="K54" s="338">
        <f t="shared" ref="K54:AJ54" si="39">SUM(K44:K53)</f>
        <v>0</v>
      </c>
      <c r="L54" s="338">
        <f t="shared" si="39"/>
        <v>0</v>
      </c>
      <c r="M54" s="338">
        <f t="shared" si="39"/>
        <v>0</v>
      </c>
      <c r="N54" s="338">
        <f t="shared" si="39"/>
        <v>0</v>
      </c>
      <c r="O54" s="338">
        <f t="shared" si="39"/>
        <v>0</v>
      </c>
      <c r="P54" s="338">
        <f t="shared" si="39"/>
        <v>0</v>
      </c>
      <c r="Q54" s="338">
        <f t="shared" si="39"/>
        <v>0</v>
      </c>
      <c r="R54" s="338">
        <f t="shared" si="39"/>
        <v>0</v>
      </c>
      <c r="S54" s="338">
        <f t="shared" si="39"/>
        <v>0</v>
      </c>
      <c r="T54" s="338">
        <f t="shared" si="39"/>
        <v>0</v>
      </c>
      <c r="U54" s="338">
        <f t="shared" si="39"/>
        <v>0</v>
      </c>
      <c r="V54" s="338">
        <f t="shared" si="39"/>
        <v>0</v>
      </c>
      <c r="W54" s="338">
        <f t="shared" si="39"/>
        <v>0</v>
      </c>
      <c r="X54" s="338">
        <f t="shared" si="39"/>
        <v>0</v>
      </c>
      <c r="Y54" s="338">
        <f t="shared" si="39"/>
        <v>0</v>
      </c>
      <c r="Z54" s="338">
        <f t="shared" si="39"/>
        <v>0</v>
      </c>
      <c r="AA54" s="338">
        <f t="shared" si="39"/>
        <v>0</v>
      </c>
      <c r="AB54" s="338">
        <f t="shared" si="39"/>
        <v>0</v>
      </c>
      <c r="AC54" s="338">
        <f t="shared" si="39"/>
        <v>0</v>
      </c>
      <c r="AD54" s="338">
        <f t="shared" si="39"/>
        <v>0</v>
      </c>
      <c r="AE54" s="338">
        <f t="shared" si="39"/>
        <v>0</v>
      </c>
      <c r="AF54" s="338">
        <f t="shared" si="39"/>
        <v>0</v>
      </c>
      <c r="AG54" s="338">
        <f t="shared" si="39"/>
        <v>0</v>
      </c>
      <c r="AH54" s="338">
        <f t="shared" si="39"/>
        <v>0</v>
      </c>
      <c r="AI54" s="338">
        <f t="shared" si="39"/>
        <v>0</v>
      </c>
      <c r="AJ54" s="339">
        <f t="shared" si="39"/>
        <v>0</v>
      </c>
      <c r="AK54" s="145"/>
      <c r="AL54" s="145"/>
      <c r="AM54" s="145"/>
      <c r="AN54" s="145"/>
      <c r="AO54" s="145"/>
      <c r="AP54" s="145"/>
      <c r="AQ54" s="145"/>
      <c r="AR54" s="145"/>
      <c r="AS54" s="145"/>
      <c r="AT54" s="145"/>
      <c r="AU54" s="145"/>
      <c r="AV54" s="145"/>
      <c r="AW54" s="12"/>
    </row>
    <row r="55" spans="2:49" ht="24.75" customHeight="1" thickBot="1" x14ac:dyDescent="0.3">
      <c r="B55" s="15"/>
      <c r="C55" s="133"/>
      <c r="D55" s="134"/>
      <c r="E55" s="134"/>
      <c r="F55" s="134"/>
      <c r="G55" s="134"/>
      <c r="H55" s="134"/>
      <c r="I55" s="134"/>
      <c r="J55" s="134"/>
      <c r="K55" s="134"/>
      <c r="L55" s="134"/>
      <c r="M55" s="134"/>
      <c r="N55" s="134"/>
      <c r="O55" s="134"/>
      <c r="P55" s="134"/>
      <c r="Q55" s="134"/>
      <c r="R55" s="134"/>
      <c r="S55" s="134"/>
      <c r="T55" s="134"/>
      <c r="U55" s="134"/>
      <c r="V55" s="134"/>
      <c r="W55" s="135"/>
      <c r="X55" s="136"/>
      <c r="Y55" s="136"/>
      <c r="Z55" s="136"/>
      <c r="AA55" s="136"/>
      <c r="AB55" s="136"/>
      <c r="AC55" s="136"/>
      <c r="AD55" s="136"/>
      <c r="AE55" s="136"/>
      <c r="AF55" s="136"/>
      <c r="AG55" s="136"/>
      <c r="AH55" s="136"/>
      <c r="AI55" s="136"/>
      <c r="AJ55" s="137"/>
      <c r="AK55" s="145"/>
      <c r="AL55" s="145"/>
      <c r="AM55" s="145"/>
      <c r="AN55" s="145"/>
      <c r="AO55" s="145"/>
      <c r="AP55" s="145"/>
      <c r="AQ55" s="145"/>
      <c r="AR55" s="145"/>
      <c r="AS55" s="145"/>
      <c r="AT55" s="145"/>
      <c r="AU55" s="145"/>
      <c r="AV55" s="145"/>
      <c r="AW55" s="12"/>
    </row>
    <row r="56" spans="2:49" ht="24.75" customHeight="1" x14ac:dyDescent="0.25">
      <c r="B56" s="15"/>
      <c r="C56" s="138"/>
      <c r="D56" s="138"/>
      <c r="E56" s="138"/>
      <c r="F56" s="138"/>
      <c r="G56" s="138"/>
      <c r="H56" s="138"/>
      <c r="I56" s="138"/>
      <c r="J56" s="138"/>
      <c r="K56" s="138"/>
      <c r="L56" s="138"/>
      <c r="M56" s="138"/>
      <c r="N56" s="138"/>
      <c r="O56" s="138"/>
      <c r="P56" s="138"/>
      <c r="Q56" s="138"/>
      <c r="R56" s="138"/>
      <c r="S56" s="138"/>
      <c r="T56" s="138"/>
      <c r="U56" s="138"/>
      <c r="V56" s="138"/>
      <c r="W56" s="138"/>
      <c r="X56" s="114"/>
      <c r="Y56" s="114"/>
      <c r="Z56" s="114"/>
      <c r="AA56" s="114"/>
      <c r="AB56" s="114"/>
      <c r="AC56" s="114"/>
      <c r="AD56" s="114"/>
      <c r="AE56" s="114"/>
      <c r="AF56" s="114"/>
      <c r="AG56" s="114"/>
      <c r="AH56" s="114"/>
      <c r="AI56" s="114"/>
      <c r="AJ56" s="114"/>
      <c r="AK56" s="145"/>
      <c r="AL56" s="145"/>
      <c r="AM56" s="145"/>
      <c r="AN56" s="145"/>
      <c r="AO56" s="145"/>
      <c r="AP56" s="145"/>
      <c r="AQ56" s="145"/>
      <c r="AR56" s="145"/>
      <c r="AS56" s="145"/>
      <c r="AT56" s="145"/>
      <c r="AU56" s="145"/>
      <c r="AV56" s="145"/>
      <c r="AW56" s="12"/>
    </row>
    <row r="57" spans="2:49" x14ac:dyDescent="0.25">
      <c r="B57" s="15"/>
      <c r="C57" s="23"/>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45"/>
      <c r="AL57" s="145"/>
      <c r="AM57" s="145"/>
      <c r="AN57" s="145"/>
      <c r="AO57" s="145"/>
      <c r="AP57" s="145"/>
      <c r="AQ57" s="145"/>
      <c r="AR57" s="145"/>
      <c r="AS57" s="145"/>
      <c r="AT57" s="145"/>
      <c r="AU57" s="145"/>
      <c r="AV57" s="145"/>
      <c r="AW57" s="12"/>
    </row>
    <row r="58" spans="2:49" x14ac:dyDescent="0.25">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45"/>
      <c r="AL58" s="145"/>
      <c r="AM58" s="145"/>
      <c r="AN58" s="145"/>
      <c r="AO58" s="145"/>
      <c r="AP58" s="145"/>
      <c r="AQ58" s="145"/>
      <c r="AR58" s="145"/>
      <c r="AS58" s="145"/>
      <c r="AT58" s="145"/>
      <c r="AU58" s="145"/>
      <c r="AV58" s="145"/>
      <c r="AW58" s="12"/>
    </row>
    <row r="59" spans="2:49" ht="15.75" thickBot="1" x14ac:dyDescent="0.3">
      <c r="B59" s="139"/>
      <c r="C59" s="673" t="str">
        <f>'1. Identificação Ben. Oper.'!D10&amp;"/// "&amp;'1. Identificação Ben. Oper.'!D12&amp;" /// "&amp;'1. Identificação Ben. Oper.'!D11</f>
        <v xml:space="preserve">(atribuído pelo Balcão 2020 após submissão):///  /// </v>
      </c>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30"/>
    </row>
    <row r="60" spans="2:49" x14ac:dyDescent="0.25">
      <c r="AE60" s="3"/>
      <c r="AF60" s="3"/>
      <c r="AV60" s="78"/>
    </row>
    <row r="61" spans="2:49" x14ac:dyDescent="0.25">
      <c r="AE61" s="3"/>
      <c r="AF61" s="3"/>
      <c r="AV61" s="78"/>
    </row>
    <row r="62" spans="2:49" x14ac:dyDescent="0.25">
      <c r="AV62" s="78"/>
    </row>
    <row r="63" spans="2:49" x14ac:dyDescent="0.25">
      <c r="AV63" s="78"/>
    </row>
    <row r="64" spans="2:49" x14ac:dyDescent="0.25">
      <c r="AV64" s="78"/>
    </row>
    <row r="65" spans="11:48" ht="15.75" thickBot="1" x14ac:dyDescent="0.3">
      <c r="AV65" s="78"/>
    </row>
    <row r="66" spans="11:48" ht="15.75" thickBot="1" x14ac:dyDescent="0.3">
      <c r="K66" s="1603" t="s">
        <v>12</v>
      </c>
      <c r="L66" s="1604"/>
      <c r="M66" s="1604"/>
      <c r="N66" s="1604"/>
      <c r="O66" s="1604"/>
      <c r="P66" s="1604"/>
      <c r="Q66" s="1604"/>
      <c r="R66" s="1605"/>
      <c r="AV66" s="78"/>
    </row>
    <row r="67" spans="11:48" ht="24.75" thickBot="1" x14ac:dyDescent="0.3">
      <c r="K67" s="1606" t="s">
        <v>86</v>
      </c>
      <c r="L67" s="1607"/>
      <c r="M67" s="1607"/>
      <c r="N67" s="1607"/>
      <c r="O67" s="1607"/>
      <c r="P67" s="1607"/>
      <c r="Q67" s="70" t="s">
        <v>121</v>
      </c>
      <c r="R67" s="543" t="s">
        <v>90</v>
      </c>
      <c r="AV67" s="78"/>
    </row>
    <row r="68" spans="11:48" ht="15.75" thickBot="1" x14ac:dyDescent="0.3">
      <c r="K68" s="544" t="str">
        <f>'1. Identificação Ben. Oper.'!D44</f>
        <v>Energia Elétrica</v>
      </c>
      <c r="L68" s="154" t="str">
        <f>IF('1. Identificação Ben. Oper.'!E44="","",'1. Identificação Ben. Oper.'!E44)</f>
        <v>Gás Natural</v>
      </c>
      <c r="M68" s="154" t="str">
        <f>IF('1. Identificação Ben. Oper.'!F44="","",'1. Identificação Ben. Oper.'!F44)</f>
        <v/>
      </c>
      <c r="N68" s="154" t="str">
        <f>IF('1. Identificação Ben. Oper.'!G44="","",'1. Identificação Ben. Oper.'!G44)</f>
        <v/>
      </c>
      <c r="O68" s="154" t="str">
        <f>IF('1. Identificação Ben. Oper.'!H44="","",'1. Identificação Ben. Oper.'!H44)</f>
        <v/>
      </c>
      <c r="P68" s="153" t="s">
        <v>45</v>
      </c>
      <c r="Q68" s="153" t="s">
        <v>3</v>
      </c>
      <c r="R68" s="153" t="s">
        <v>4</v>
      </c>
      <c r="AV68" s="78"/>
    </row>
    <row r="69" spans="11:48" x14ac:dyDescent="0.25">
      <c r="K69" s="1700" t="str">
        <f>IF('1. Identificação Ben. Oper.'!D45="","",IF(AND($D$12="",$D$13="",$D$14="",$D$19="",$D$20="",$D$15="",$D$16="",$D$17="",$D$18="",$D$21=""),"",'1. Identificação Ben. Oper.'!D45))</f>
        <v/>
      </c>
      <c r="L69" s="1696" t="str">
        <f>IF('1. Identificação Ben. Oper.'!E45="","",IF(AND($D$12="",$D$13="",$D$14="",$D$19="",$D$20="",$D$15="",$D$16="",$D$17="",$D$18="",$D$21=""),"",'1. Identificação Ben. Oper.'!E45))</f>
        <v/>
      </c>
      <c r="M69" s="1696" t="str">
        <f>IF('1. Identificação Ben. Oper.'!F45="","",IF(AND($D$12="",$D$13="",$D$14="",$D$19="",$D$20="",$D$15="",$D$16="",$D$17="",$D$18="",$D$21=""),"",'1. Identificação Ben. Oper.'!F45))</f>
        <v/>
      </c>
      <c r="N69" s="1696" t="str">
        <f>IF('1. Identificação Ben. Oper.'!G45="","",IF(AND($D$12="",$D$13="",$D$14="",$D$19="",$D$20="",$D$15="",$D$16="",$D$17="",$D$18="",$D$21=""),"",'1. Identificação Ben. Oper.'!G45))</f>
        <v/>
      </c>
      <c r="O69" s="1696" t="str">
        <f>IF('1. Identificação Ben. Oper.'!H45="","",IF(AND($D$12="",$D$13="",$D$14="",$D$19="",$D$20="",$D$15="",$D$16="",$D$17="",$D$18="",$D$21=""),"",'1. Identificação Ben. Oper.'!H45))</f>
        <v/>
      </c>
      <c r="P69" s="1702">
        <f>+SUM(K69:O69)</f>
        <v>0</v>
      </c>
      <c r="Q69" s="1704">
        <f>IF(K69="",0,IF(K69=0,0,(+VLOOKUP($K$68,'AP.8. Fatores de conversão'!$A$5:$I$13,6,FALSE)*K69)))+IF(L69="",0,IF(L69=0,0,(+VLOOKUP($L$68,'AP.8. Fatores de conversão'!$A$5:$I$13,6,FALSE)*L69)))+IF(M69="",0,IF(M69=0,0,(+VLOOKUP($M$68,'AP.8. Fatores de conversão'!$A$5:$I$13,6,FALSE)*M69)))+IF(N69="",0,IF(N69=0,0,(+VLOOKUP($N$68,'AP.8. Fatores de conversão'!$A$5:$I$13,6,FALSE)*N69)))+IF(O69="",0,IF(O69=0,0,(+VLOOKUP($O$68,'AP.8. Fatores de conversão'!$A$5:$I$13,6,FALSE)*O69)))</f>
        <v>0</v>
      </c>
      <c r="R69" s="1706">
        <f>+SUMPRODUCT('1. Identificação Ben. Oper.'!$D$50:$H$50,K69:O69)</f>
        <v>0</v>
      </c>
      <c r="AV69" s="78"/>
    </row>
    <row r="70" spans="11:48" x14ac:dyDescent="0.25">
      <c r="K70" s="1700"/>
      <c r="L70" s="1696"/>
      <c r="M70" s="1696"/>
      <c r="N70" s="1696"/>
      <c r="O70" s="1696"/>
      <c r="P70" s="1702"/>
      <c r="Q70" s="1704"/>
      <c r="R70" s="1706"/>
      <c r="AV70" s="78"/>
    </row>
    <row r="71" spans="11:48" x14ac:dyDescent="0.25">
      <c r="K71" s="1700"/>
      <c r="L71" s="1696"/>
      <c r="M71" s="1696"/>
      <c r="N71" s="1696"/>
      <c r="O71" s="1696"/>
      <c r="P71" s="1702"/>
      <c r="Q71" s="1704"/>
      <c r="R71" s="1706"/>
      <c r="AV71" s="78"/>
    </row>
    <row r="72" spans="11:48" x14ac:dyDescent="0.25">
      <c r="K72" s="1700"/>
      <c r="L72" s="1696"/>
      <c r="M72" s="1696"/>
      <c r="N72" s="1696"/>
      <c r="O72" s="1696"/>
      <c r="P72" s="1702"/>
      <c r="Q72" s="1704"/>
      <c r="R72" s="1706"/>
      <c r="AV72" s="78"/>
    </row>
    <row r="73" spans="11:48" x14ac:dyDescent="0.25">
      <c r="K73" s="1700"/>
      <c r="L73" s="1696"/>
      <c r="M73" s="1696"/>
      <c r="N73" s="1696"/>
      <c r="O73" s="1696"/>
      <c r="P73" s="1702"/>
      <c r="Q73" s="1704"/>
      <c r="R73" s="1706"/>
      <c r="AV73" s="78"/>
    </row>
    <row r="74" spans="11:48" x14ac:dyDescent="0.25">
      <c r="K74" s="1700"/>
      <c r="L74" s="1696"/>
      <c r="M74" s="1696"/>
      <c r="N74" s="1696"/>
      <c r="O74" s="1696"/>
      <c r="P74" s="1702"/>
      <c r="Q74" s="1704"/>
      <c r="R74" s="1706"/>
      <c r="AV74" s="78"/>
    </row>
    <row r="75" spans="11:48" x14ac:dyDescent="0.25">
      <c r="K75" s="1700"/>
      <c r="L75" s="1696"/>
      <c r="M75" s="1696"/>
      <c r="N75" s="1696"/>
      <c r="O75" s="1696"/>
      <c r="P75" s="1702"/>
      <c r="Q75" s="1704"/>
      <c r="R75" s="1706"/>
      <c r="AV75" s="78"/>
    </row>
    <row r="76" spans="11:48" x14ac:dyDescent="0.25">
      <c r="K76" s="1700"/>
      <c r="L76" s="1696"/>
      <c r="M76" s="1696"/>
      <c r="N76" s="1696"/>
      <c r="O76" s="1696"/>
      <c r="P76" s="1702"/>
      <c r="Q76" s="1704"/>
      <c r="R76" s="1706"/>
      <c r="AV76" s="78"/>
    </row>
    <row r="77" spans="11:48" x14ac:dyDescent="0.25">
      <c r="K77" s="1700"/>
      <c r="L77" s="1696"/>
      <c r="M77" s="1696"/>
      <c r="N77" s="1696"/>
      <c r="O77" s="1696"/>
      <c r="P77" s="1702"/>
      <c r="Q77" s="1704"/>
      <c r="R77" s="1706"/>
      <c r="AV77" s="78"/>
    </row>
    <row r="78" spans="11:48" x14ac:dyDescent="0.25">
      <c r="K78" s="1700"/>
      <c r="L78" s="1696"/>
      <c r="M78" s="1696"/>
      <c r="N78" s="1696"/>
      <c r="O78" s="1696"/>
      <c r="P78" s="1702"/>
      <c r="Q78" s="1704"/>
      <c r="R78" s="1706"/>
      <c r="AV78" s="78"/>
    </row>
    <row r="79" spans="11:48" ht="15.75" thickBot="1" x14ac:dyDescent="0.3">
      <c r="K79" s="1701"/>
      <c r="L79" s="1697"/>
      <c r="M79" s="1697"/>
      <c r="N79" s="1697"/>
      <c r="O79" s="1697"/>
      <c r="P79" s="1703"/>
      <c r="Q79" s="1705"/>
      <c r="R79" s="1707"/>
      <c r="AV79" s="78"/>
    </row>
    <row r="80" spans="11:48" ht="15.75" thickBot="1" x14ac:dyDescent="0.3">
      <c r="K80" s="91">
        <f t="shared" ref="K80:R80" si="40">SUM(K69)</f>
        <v>0</v>
      </c>
      <c r="L80" s="92">
        <f t="shared" si="40"/>
        <v>0</v>
      </c>
      <c r="M80" s="92">
        <f t="shared" si="40"/>
        <v>0</v>
      </c>
      <c r="N80" s="92">
        <f t="shared" si="40"/>
        <v>0</v>
      </c>
      <c r="O80" s="92">
        <f t="shared" si="40"/>
        <v>0</v>
      </c>
      <c r="P80" s="92">
        <f t="shared" si="40"/>
        <v>0</v>
      </c>
      <c r="Q80" s="93">
        <f t="shared" si="40"/>
        <v>0</v>
      </c>
      <c r="R80" s="94">
        <f t="shared" si="40"/>
        <v>0</v>
      </c>
      <c r="AV80" s="78"/>
    </row>
    <row r="81" spans="48:48" x14ac:dyDescent="0.25">
      <c r="AV81" s="78"/>
    </row>
    <row r="82" spans="48:48" x14ac:dyDescent="0.25">
      <c r="AV82" s="78"/>
    </row>
    <row r="83" spans="48:48" x14ac:dyDescent="0.25">
      <c r="AV83" s="78"/>
    </row>
    <row r="84" spans="48:48" x14ac:dyDescent="0.25">
      <c r="AV84" s="78"/>
    </row>
    <row r="85" spans="48:48" x14ac:dyDescent="0.25">
      <c r="AV85" s="78"/>
    </row>
    <row r="86" spans="48:48" x14ac:dyDescent="0.25">
      <c r="AV86" s="78"/>
    </row>
    <row r="87" spans="48:48" x14ac:dyDescent="0.25">
      <c r="AV87" s="78"/>
    </row>
    <row r="88" spans="48:48" x14ac:dyDescent="0.25">
      <c r="AV88" s="78"/>
    </row>
    <row r="89" spans="48:48" x14ac:dyDescent="0.25">
      <c r="AV89" s="78"/>
    </row>
    <row r="90" spans="48:48" x14ac:dyDescent="0.25">
      <c r="AV90" s="78"/>
    </row>
    <row r="91" spans="48:48" x14ac:dyDescent="0.25">
      <c r="AV91" s="78"/>
    </row>
    <row r="92" spans="48:48" x14ac:dyDescent="0.25">
      <c r="AV92" s="78"/>
    </row>
    <row r="93" spans="48:48" x14ac:dyDescent="0.25">
      <c r="AV93" s="78"/>
    </row>
    <row r="95" spans="48:48" x14ac:dyDescent="0.25">
      <c r="AV95" s="78"/>
    </row>
    <row r="97" spans="48:48" x14ac:dyDescent="0.25">
      <c r="AV97" s="78"/>
    </row>
    <row r="99" spans="48:48" x14ac:dyDescent="0.25">
      <c r="AV99" s="78"/>
    </row>
    <row r="101" spans="48:48" x14ac:dyDescent="0.25">
      <c r="AV101" s="78"/>
    </row>
    <row r="103" spans="48:48" x14ac:dyDescent="0.25">
      <c r="AV103" s="78"/>
    </row>
    <row r="105" spans="48:48" x14ac:dyDescent="0.25">
      <c r="AV105" s="78"/>
    </row>
    <row r="107" spans="48:48" x14ac:dyDescent="0.25">
      <c r="AV107" s="78"/>
    </row>
    <row r="108" spans="48:48" x14ac:dyDescent="0.25">
      <c r="AV108" s="3">
        <v>76</v>
      </c>
    </row>
    <row r="109" spans="48:48" x14ac:dyDescent="0.25">
      <c r="AV109" s="78">
        <v>77</v>
      </c>
    </row>
    <row r="110" spans="48:48" x14ac:dyDescent="0.25">
      <c r="AV110" s="3">
        <v>78</v>
      </c>
    </row>
  </sheetData>
  <sheetProtection algorithmName="SHA-512" hashValue="bVNH5u1AWhkin/1fOLQ+DYti7fPPT8zVu9/N29SCC08Y/d1Nz7aLNWZNuFaDYTzlGq1WNYk2cHzjPHFCEMbaNw==" saltValue="FIDhoLnCy8Sr6z5hWFxW5A==" spinCount="100000" sheet="1" objects="1" scenarios="1"/>
  <protectedRanges>
    <protectedRange sqref="D12:I21 K12:O21 V12:X21 Z12:AA21 AE12:AL21" name="Intervalo1"/>
  </protectedRanges>
  <mergeCells count="31">
    <mergeCell ref="AE9:AF9"/>
    <mergeCell ref="AG9:AH9"/>
    <mergeCell ref="H43:J43"/>
    <mergeCell ref="K29:AI29"/>
    <mergeCell ref="H30:J30"/>
    <mergeCell ref="K69:K79"/>
    <mergeCell ref="L69:L79"/>
    <mergeCell ref="M69:M79"/>
    <mergeCell ref="Z8:AD8"/>
    <mergeCell ref="C23:D23"/>
    <mergeCell ref="R69:R79"/>
    <mergeCell ref="N69:N79"/>
    <mergeCell ref="O69:O79"/>
    <mergeCell ref="P69:P79"/>
    <mergeCell ref="Q69:Q79"/>
    <mergeCell ref="AL9:AL10"/>
    <mergeCell ref="C5:E5"/>
    <mergeCell ref="C6:J6"/>
    <mergeCell ref="C7:E7"/>
    <mergeCell ref="K67:P67"/>
    <mergeCell ref="K66:R66"/>
    <mergeCell ref="C24:D24"/>
    <mergeCell ref="K9:P9"/>
    <mergeCell ref="R9:S9"/>
    <mergeCell ref="K8:Y8"/>
    <mergeCell ref="K28:AJ28"/>
    <mergeCell ref="C11:E11"/>
    <mergeCell ref="X22:Y22"/>
    <mergeCell ref="C25:D25"/>
    <mergeCell ref="AE8:AH8"/>
    <mergeCell ref="AI8:AK8"/>
  </mergeCells>
  <phoneticPr fontId="90" type="noConversion"/>
  <conditionalFormatting sqref="D12:I21">
    <cfRule type="containsBlanks" dxfId="110" priority="10">
      <formula>LEN(TRIM(D12))=0</formula>
    </cfRule>
  </conditionalFormatting>
  <conditionalFormatting sqref="K12:O21 V12:X21 Z12:AA21">
    <cfRule type="containsBlanks" dxfId="109" priority="9">
      <formula>LEN(TRIM(K12))=0</formula>
    </cfRule>
  </conditionalFormatting>
  <conditionalFormatting sqref="AE18:AL19 AE21:AL21">
    <cfRule type="containsBlanks" dxfId="108" priority="7">
      <formula>LEN(TRIM(AE18))=0</formula>
    </cfRule>
  </conditionalFormatting>
  <conditionalFormatting sqref="AE12:AH16">
    <cfRule type="containsBlanks" dxfId="107" priority="6">
      <formula>LEN(TRIM(AE12))=0</formula>
    </cfRule>
  </conditionalFormatting>
  <conditionalFormatting sqref="AI12:AJ16">
    <cfRule type="containsBlanks" dxfId="106" priority="5">
      <formula>LEN(TRIM(AI12))=0</formula>
    </cfRule>
  </conditionalFormatting>
  <conditionalFormatting sqref="AK12:AK16">
    <cfRule type="containsBlanks" dxfId="105" priority="4">
      <formula>LEN(TRIM(AK12))=0</formula>
    </cfRule>
  </conditionalFormatting>
  <conditionalFormatting sqref="AL12:AL16">
    <cfRule type="containsBlanks" dxfId="104" priority="3">
      <formula>LEN(TRIM(AL12))=0</formula>
    </cfRule>
  </conditionalFormatting>
  <conditionalFormatting sqref="AE17:AL17">
    <cfRule type="containsBlanks" dxfId="103" priority="2">
      <formula>LEN(TRIM(AE17))=0</formula>
    </cfRule>
  </conditionalFormatting>
  <conditionalFormatting sqref="AE20:AL20">
    <cfRule type="containsBlanks" dxfId="102" priority="1">
      <formula>LEN(TRIM(AE20))=0</formula>
    </cfRule>
  </conditionalFormatting>
  <dataValidations count="2">
    <dataValidation type="list" allowBlank="1" showInputMessage="1" showErrorMessage="1" sqref="AH12:AH21 AF12:AF21" xr:uid="{00000000-0002-0000-0700-000000000000}">
      <formula1>"2017, 2018, 2019, 2020, 2021, 2022"</formula1>
    </dataValidation>
    <dataValidation type="list" allowBlank="1" showInputMessage="1" showErrorMessage="1" sqref="AG12:AG21 AE12:AE21" xr:uid="{00000000-0002-0000-0700-000001000000}">
      <formula1>"01, 02, 03, 04, 05, 06, 07, 08, 09, 10, 11, 12"</formula1>
    </dataValidation>
  </dataValidations>
  <hyperlinks>
    <hyperlink ref="K2" location="'0.Ajuda'!A1" display="Ajuda" xr:uid="{00000000-0004-0000-0700-000000000000}"/>
    <hyperlink ref="M2" location="Home!A1" display="Home" xr:uid="{00000000-0004-0000-0700-000001000000}"/>
    <hyperlink ref="D2" location="'7. Medidas b) i)'!A1" display="Solar Térmico" xr:uid="{00000000-0004-0000-0700-000002000000}"/>
    <hyperlink ref="Q2" location="'11. Resumo e Forma de Financ.'!A1" display="Resumo da Operação" xr:uid="{00000000-0004-0000-0700-000003000000}"/>
    <hyperlink ref="O2" location="'AP.2. Quadro de Despesa'!A1" display="Quadro de Despesa" xr:uid="{00000000-0004-0000-0700-000004000000}"/>
  </hyperlinks>
  <pageMargins left="0.7" right="0.7" top="0.75" bottom="0.75" header="0.3" footer="0.3"/>
  <pageSetup paperSize="9" scale="20" fitToHeight="0" orientation="landscape" r:id="rId1"/>
  <ignoredErrors>
    <ignoredError sqref="T22"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2000000}">
          <x14:formula1>
            <xm:f>'AP.8. Fatores de conversão'!$M$2:$M$3</xm:f>
          </x14:formula1>
          <xm:sqref>E12:E21</xm:sqref>
        </x14:dataValidation>
        <x14:dataValidation type="list" allowBlank="1" showInputMessage="1" showErrorMessage="1" xr:uid="{00000000-0002-0000-0700-000003000000}">
          <x14:formula1>
            <xm:f>'Folha Base'!$G$5:$G$8</xm:f>
          </x14:formula1>
          <xm:sqref>AL12:AL21</xm:sqref>
        </x14:dataValidation>
        <x14:dataValidation type="list" allowBlank="1" showInputMessage="1" showErrorMessage="1" xr:uid="{00000000-0002-0000-0700-000004000000}">
          <x14:formula1>
            <xm:f>'Folha Base'!$C$5:$C$16</xm:f>
          </x14:formula1>
          <xm:sqref>AI12:AI21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DE13B26976EC249A36DD057DFAF4219" ma:contentTypeVersion="8" ma:contentTypeDescription="Criar um novo documento." ma:contentTypeScope="" ma:versionID="aca2ab6ba9792fa70e03741bebff43bd">
  <xsd:schema xmlns:xsd="http://www.w3.org/2001/XMLSchema" xmlns:xs="http://www.w3.org/2001/XMLSchema" xmlns:p="http://schemas.microsoft.com/office/2006/metadata/properties" xmlns:ns3="c598df0e-c68e-445b-8493-8feb1f7b6870" targetNamespace="http://schemas.microsoft.com/office/2006/metadata/properties" ma:root="true" ma:fieldsID="a9bb67cfbc5eb23025284e8933a5ffad" ns3:_="">
    <xsd:import namespace="c598df0e-c68e-445b-8493-8feb1f7b687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8df0e-c68e-445b-8493-8feb1f7b68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4CEE91-3476-4452-8B46-795599C1370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598df0e-c68e-445b-8493-8feb1f7b687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66DEC90-721D-4F75-A146-F582EBF2DCD8}">
  <ds:schemaRefs>
    <ds:schemaRef ds:uri="http://schemas.microsoft.com/sharepoint/v3/contenttype/forms"/>
  </ds:schemaRefs>
</ds:datastoreItem>
</file>

<file path=customXml/itemProps3.xml><?xml version="1.0" encoding="utf-8"?>
<ds:datastoreItem xmlns:ds="http://schemas.openxmlformats.org/officeDocument/2006/customXml" ds:itemID="{2A2E625F-4925-44F4-8166-89C20EC0BA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8df0e-c68e-445b-8493-8feb1f7b68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22</vt:i4>
      </vt:variant>
      <vt:variant>
        <vt:lpstr>Intervalos com Nome</vt:lpstr>
      </vt:variant>
      <vt:variant>
        <vt:i4>20</vt:i4>
      </vt:variant>
    </vt:vector>
  </HeadingPairs>
  <TitlesOfParts>
    <vt:vector size="42" baseType="lpstr">
      <vt:lpstr>Home</vt:lpstr>
      <vt:lpstr>0.Ajuda</vt:lpstr>
      <vt:lpstr>1. Identificação Ben. Oper.</vt:lpstr>
      <vt:lpstr>2. Medidas a) i)</vt:lpstr>
      <vt:lpstr>3. Medidas a) ii)</vt:lpstr>
      <vt:lpstr>4. Medidas a) iii)</vt:lpstr>
      <vt:lpstr>5. Medidas a) iv)</vt:lpstr>
      <vt:lpstr>6. Medidas a) v)</vt:lpstr>
      <vt:lpstr>7. Medidas b) i)</vt:lpstr>
      <vt:lpstr>8. Medidas b) ii)</vt:lpstr>
      <vt:lpstr>9. Medidas c)</vt:lpstr>
      <vt:lpstr>10. Outras Despesas art. 7º</vt:lpstr>
      <vt:lpstr>11. Resumo e Forma de Financ.</vt:lpstr>
      <vt:lpstr>AP.1. Indicadores</vt:lpstr>
      <vt:lpstr>AP.2. Quadro de Despesa</vt:lpstr>
      <vt:lpstr>AP.3. Apoio Reembol.</vt:lpstr>
      <vt:lpstr>AP.4. Apoio Não Reemb. </vt:lpstr>
      <vt:lpstr>AP.5. Critérios de seleção e MP</vt:lpstr>
      <vt:lpstr>AP.6. Plano de Reembolsos</vt:lpstr>
      <vt:lpstr>AP.7. Valores-Padrão</vt:lpstr>
      <vt:lpstr>AP.8. Fatores de conversão</vt:lpstr>
      <vt:lpstr>Folha Base</vt:lpstr>
      <vt:lpstr>'0.Ajuda'!Área_de_Impressão</vt:lpstr>
      <vt:lpstr>'1. Identificação Ben. Oper.'!Área_de_Impressão</vt:lpstr>
      <vt:lpstr>'10. Outras Despesas art. 7º'!Área_de_Impressão</vt:lpstr>
      <vt:lpstr>'11. Resumo e Forma de Financ.'!Área_de_Impressão</vt:lpstr>
      <vt:lpstr>'2. Medidas a) i)'!Área_de_Impressão</vt:lpstr>
      <vt:lpstr>'3. Medidas a) ii)'!Área_de_Impressão</vt:lpstr>
      <vt:lpstr>'4. Medidas a) iii)'!Área_de_Impressão</vt:lpstr>
      <vt:lpstr>'5. Medidas a) iv)'!Área_de_Impressão</vt:lpstr>
      <vt:lpstr>'6. Medidas a) v)'!Área_de_Impressão</vt:lpstr>
      <vt:lpstr>'7. Medidas b) i)'!Área_de_Impressão</vt:lpstr>
      <vt:lpstr>'8. Medidas b) ii)'!Área_de_Impressão</vt:lpstr>
      <vt:lpstr>'9. Medidas c)'!Área_de_Impressão</vt:lpstr>
      <vt:lpstr>'AP.1. Indicadores'!Área_de_Impressão</vt:lpstr>
      <vt:lpstr>'AP.2. Quadro de Despesa'!Área_de_Impressão</vt:lpstr>
      <vt:lpstr>'AP.3. Apoio Reembol.'!Área_de_Impressão</vt:lpstr>
      <vt:lpstr>'AP.4. Apoio Não Reemb. '!Área_de_Impressão</vt:lpstr>
      <vt:lpstr>'AP.5. Critérios de seleção e MP'!Área_de_Impressão</vt:lpstr>
      <vt:lpstr>'AP.6. Plano de Reembolsos'!Área_de_Impressão</vt:lpstr>
      <vt:lpstr>'AP.7. Valores-Padrão'!Área_de_Impressão</vt:lpstr>
      <vt:lpstr>'AP.8. Fatores de conversão'!Área_de_Impressão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Vanessa Albino</cp:lastModifiedBy>
  <cp:lastPrinted>2019-08-07T12:18:28Z</cp:lastPrinted>
  <dcterms:created xsi:type="dcterms:W3CDTF">2016-05-18T21:16:05Z</dcterms:created>
  <dcterms:modified xsi:type="dcterms:W3CDTF">2019-08-20T11:13:09Z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0x0101005DE13B26976EC249A36DD057DFAF4219</vt:lpwstr>
  </property>
</Properties>
</file>